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min.candelario\Desktop\SORTEO DE OBRA 0002\"/>
    </mc:Choice>
  </mc:AlternateContent>
  <bookViews>
    <workbookView xWindow="0" yWindow="0" windowWidth="20490" windowHeight="7755"/>
  </bookViews>
  <sheets>
    <sheet name="MONTE CRISTI" sheetId="3" r:id="rId1"/>
  </sheets>
  <externalReferences>
    <externalReference r:id="rId2"/>
    <externalReference r:id="rId3"/>
  </externalReferences>
  <definedNames>
    <definedName name="_xlnm.Print_Area" localSheetId="0">'MONTE CRISTI'!$A$1:$G$512</definedName>
    <definedName name="INSUMO_1">'[1]AC. LOS LIMONES ACERO '!$D$2</definedName>
    <definedName name="_xlnm.Print_Titles" localSheetId="0">'MONTE CRISTI'!$1:$9</definedName>
  </definedNames>
  <calcPr calcId="152511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4" i="3" l="1"/>
  <c r="G479" i="3"/>
  <c r="D478" i="3"/>
  <c r="G478" i="3" s="1"/>
  <c r="G477" i="3"/>
  <c r="G476" i="3"/>
  <c r="G475" i="3"/>
  <c r="G474" i="3"/>
  <c r="G473" i="3"/>
  <c r="G472" i="3"/>
  <c r="D471" i="3"/>
  <c r="G471" i="3" s="1"/>
  <c r="G470" i="3"/>
  <c r="G469" i="3"/>
  <c r="D468" i="3"/>
  <c r="G468" i="3" s="1"/>
  <c r="G467" i="3"/>
  <c r="G464" i="3"/>
  <c r="D463" i="3"/>
  <c r="G463" i="3" s="1"/>
  <c r="G462" i="3"/>
  <c r="G461" i="3"/>
  <c r="G460" i="3"/>
  <c r="G459" i="3"/>
  <c r="G458" i="3"/>
  <c r="G457" i="3"/>
  <c r="G456" i="3"/>
  <c r="G455" i="3"/>
  <c r="G454" i="3"/>
  <c r="D453" i="3"/>
  <c r="G453" i="3" s="1"/>
  <c r="G452" i="3"/>
  <c r="G485" i="3"/>
  <c r="F484" i="3"/>
  <c r="G484" i="3" s="1"/>
  <c r="G446" i="3"/>
  <c r="G445" i="3"/>
  <c r="D444" i="3"/>
  <c r="G444" i="3" s="1"/>
  <c r="G439" i="3"/>
  <c r="G436" i="3"/>
  <c r="F442" i="3" s="1"/>
  <c r="G433" i="3"/>
  <c r="G432" i="3"/>
  <c r="G431" i="3"/>
  <c r="G430" i="3"/>
  <c r="G427" i="3"/>
  <c r="G422" i="3"/>
  <c r="G421" i="3"/>
  <c r="D420" i="3"/>
  <c r="G420" i="3" s="1"/>
  <c r="G415" i="3"/>
  <c r="G412" i="3"/>
  <c r="F418" i="3" s="1"/>
  <c r="G409" i="3"/>
  <c r="G408" i="3"/>
  <c r="G407" i="3"/>
  <c r="G406" i="3"/>
  <c r="G403" i="3"/>
  <c r="G398" i="3"/>
  <c r="G397" i="3"/>
  <c r="D396" i="3"/>
  <c r="G396" i="3" s="1"/>
  <c r="G391" i="3"/>
  <c r="G388" i="3"/>
  <c r="F394" i="3" s="1"/>
  <c r="G385" i="3"/>
  <c r="G384" i="3"/>
  <c r="G383" i="3"/>
  <c r="G382" i="3"/>
  <c r="G379" i="3"/>
  <c r="G374" i="3"/>
  <c r="G373" i="3"/>
  <c r="D372" i="3"/>
  <c r="G372" i="3" s="1"/>
  <c r="G367" i="3"/>
  <c r="G364" i="3"/>
  <c r="F370" i="3" s="1"/>
  <c r="G361" i="3"/>
  <c r="G360" i="3"/>
  <c r="G359" i="3"/>
  <c r="G358" i="3"/>
  <c r="G355" i="3"/>
  <c r="G350" i="3"/>
  <c r="G349" i="3"/>
  <c r="D348" i="3"/>
  <c r="G348" i="3" s="1"/>
  <c r="G343" i="3"/>
  <c r="G340" i="3"/>
  <c r="F346" i="3" s="1"/>
  <c r="G337" i="3"/>
  <c r="G336" i="3"/>
  <c r="G335" i="3"/>
  <c r="G334" i="3"/>
  <c r="G331" i="3"/>
  <c r="G326" i="3"/>
  <c r="G325" i="3"/>
  <c r="G324" i="3"/>
  <c r="G323" i="3"/>
  <c r="G322" i="3"/>
  <c r="G320" i="3"/>
  <c r="G319" i="3"/>
  <c r="G318" i="3"/>
  <c r="G317" i="3"/>
  <c r="G314" i="3"/>
  <c r="G313" i="3"/>
  <c r="G311" i="3"/>
  <c r="G310" i="3"/>
  <c r="G307" i="3"/>
  <c r="G306" i="3"/>
  <c r="G305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7" i="3"/>
  <c r="G286" i="3"/>
  <c r="G284" i="3"/>
  <c r="G283" i="3"/>
  <c r="G280" i="3"/>
  <c r="G279" i="3"/>
  <c r="G278" i="3"/>
  <c r="G277" i="3"/>
  <c r="G276" i="3"/>
  <c r="G275" i="3"/>
  <c r="G272" i="3"/>
  <c r="G271" i="3"/>
  <c r="G270" i="3"/>
  <c r="G269" i="3"/>
  <c r="G268" i="3"/>
  <c r="G267" i="3"/>
  <c r="G266" i="3"/>
  <c r="G265" i="3"/>
  <c r="G264" i="3"/>
  <c r="G261" i="3"/>
  <c r="G260" i="3"/>
  <c r="G259" i="3"/>
  <c r="G255" i="3"/>
  <c r="G249" i="3"/>
  <c r="G248" i="3"/>
  <c r="D247" i="3"/>
  <c r="G247" i="3" s="1"/>
  <c r="G242" i="3"/>
  <c r="G241" i="3"/>
  <c r="G238" i="3"/>
  <c r="G237" i="3"/>
  <c r="G234" i="3"/>
  <c r="G233" i="3"/>
  <c r="G232" i="3"/>
  <c r="G231" i="3"/>
  <c r="G228" i="3"/>
  <c r="G223" i="3"/>
  <c r="G222" i="3"/>
  <c r="G221" i="3"/>
  <c r="G220" i="3"/>
  <c r="G219" i="3"/>
  <c r="G218" i="3"/>
  <c r="G217" i="3"/>
  <c r="G216" i="3"/>
  <c r="G215" i="3"/>
  <c r="G214" i="3"/>
  <c r="F213" i="3"/>
  <c r="G212" i="3"/>
  <c r="G211" i="3"/>
  <c r="G210" i="3"/>
  <c r="G209" i="3"/>
  <c r="G208" i="3"/>
  <c r="G207" i="3"/>
  <c r="G206" i="3"/>
  <c r="G205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3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A145" i="3"/>
  <c r="A146" i="3" s="1"/>
  <c r="A147" i="3" s="1"/>
  <c r="A148" i="3" s="1"/>
  <c r="G144" i="3"/>
  <c r="G143" i="3"/>
  <c r="G142" i="3"/>
  <c r="G141" i="3"/>
  <c r="A141" i="3"/>
  <c r="G140" i="3"/>
  <c r="G139" i="3"/>
  <c r="G138" i="3"/>
  <c r="G137" i="3"/>
  <c r="G136" i="3"/>
  <c r="G135" i="3"/>
  <c r="G134" i="3"/>
  <c r="G133" i="3"/>
  <c r="G132" i="3"/>
  <c r="A132" i="3"/>
  <c r="A133" i="3" s="1"/>
  <c r="A134" i="3" s="1"/>
  <c r="A135" i="3" s="1"/>
  <c r="A136" i="3" s="1"/>
  <c r="A137" i="3" s="1"/>
  <c r="A138" i="3" s="1"/>
  <c r="G131" i="3"/>
  <c r="G130" i="3"/>
  <c r="G129" i="3"/>
  <c r="A129" i="3"/>
  <c r="G128" i="3"/>
  <c r="G127" i="3"/>
  <c r="G126" i="3"/>
  <c r="G125" i="3"/>
  <c r="G124" i="3"/>
  <c r="G123" i="3"/>
  <c r="A123" i="3"/>
  <c r="A124" i="3" s="1"/>
  <c r="G118" i="3"/>
  <c r="G117" i="3"/>
  <c r="G116" i="3"/>
  <c r="G115" i="3"/>
  <c r="G114" i="3"/>
  <c r="G113" i="3"/>
  <c r="G112" i="3"/>
  <c r="G111" i="3"/>
  <c r="G108" i="3"/>
  <c r="G106" i="3"/>
  <c r="G105" i="3"/>
  <c r="G103" i="3"/>
  <c r="G102" i="3"/>
  <c r="G101" i="3"/>
  <c r="G100" i="3"/>
  <c r="G99" i="3"/>
  <c r="G98" i="3"/>
  <c r="G97" i="3"/>
  <c r="G96" i="3"/>
  <c r="G95" i="3"/>
  <c r="G94" i="3"/>
  <c r="G91" i="3"/>
  <c r="G89" i="3"/>
  <c r="G88" i="3"/>
  <c r="G87" i="3"/>
  <c r="G86" i="3"/>
  <c r="G85" i="3"/>
  <c r="G84" i="3"/>
  <c r="G81" i="3"/>
  <c r="G79" i="3"/>
  <c r="G78" i="3"/>
  <c r="G75" i="3"/>
  <c r="G73" i="3"/>
  <c r="G72" i="3"/>
  <c r="G71" i="3"/>
  <c r="G70" i="3"/>
  <c r="G69" i="3"/>
  <c r="G68" i="3"/>
  <c r="G65" i="3"/>
  <c r="G64" i="3"/>
  <c r="G63" i="3"/>
  <c r="G62" i="3"/>
  <c r="G61" i="3"/>
  <c r="G60" i="3"/>
  <c r="G57" i="3"/>
  <c r="G55" i="3"/>
  <c r="G54" i="3"/>
  <c r="G53" i="3"/>
  <c r="G52" i="3"/>
  <c r="G48" i="3"/>
  <c r="D39" i="3"/>
  <c r="G39" i="3" s="1"/>
  <c r="D38" i="3"/>
  <c r="D37" i="3"/>
  <c r="G37" i="3" s="1"/>
  <c r="G36" i="3"/>
  <c r="G35" i="3"/>
  <c r="G34" i="3"/>
  <c r="G33" i="3"/>
  <c r="G32" i="3"/>
  <c r="G31" i="3"/>
  <c r="D30" i="3"/>
  <c r="G25" i="3"/>
  <c r="G22" i="3"/>
  <c r="F28" i="3" s="1"/>
  <c r="G19" i="3"/>
  <c r="G18" i="3"/>
  <c r="G17" i="3"/>
  <c r="G16" i="3"/>
  <c r="G13" i="3"/>
  <c r="G327" i="3" l="1"/>
  <c r="G480" i="3"/>
  <c r="F202" i="3"/>
  <c r="G486" i="3"/>
  <c r="G30" i="3"/>
  <c r="G38" i="3"/>
  <c r="F182" i="3"/>
  <c r="D40" i="3"/>
  <c r="G40" i="3" s="1"/>
  <c r="F245" i="3"/>
  <c r="G213" i="3"/>
  <c r="G28" i="3"/>
  <c r="G182" i="3"/>
  <c r="G245" i="3"/>
  <c r="G250" i="3" s="1"/>
  <c r="G346" i="3"/>
  <c r="G351" i="3" s="1"/>
  <c r="G370" i="3"/>
  <c r="G375" i="3" s="1"/>
  <c r="G394" i="3"/>
  <c r="G399" i="3" s="1"/>
  <c r="G418" i="3"/>
  <c r="G423" i="3" s="1"/>
  <c r="G442" i="3"/>
  <c r="G447" i="3" s="1"/>
  <c r="G202" i="3"/>
  <c r="G41" i="3" l="1"/>
  <c r="G224" i="3"/>
  <c r="G488" i="3" s="1"/>
  <c r="G505" i="3" l="1"/>
  <c r="G499" i="3"/>
  <c r="G497" i="3"/>
  <c r="G495" i="3"/>
  <c r="G493" i="3"/>
  <c r="G506" i="3"/>
  <c r="G498" i="3"/>
  <c r="G496" i="3"/>
  <c r="G494" i="3"/>
  <c r="G492" i="3"/>
  <c r="G489" i="3"/>
  <c r="G500" i="3" l="1"/>
  <c r="G507" i="3" s="1"/>
  <c r="G509" i="3" s="1"/>
  <c r="G511" i="3" l="1"/>
</calcChain>
</file>

<file path=xl/sharedStrings.xml><?xml version="1.0" encoding="utf-8"?>
<sst xmlns="http://schemas.openxmlformats.org/spreadsheetml/2006/main" count="735" uniqueCount="338">
  <si>
    <t>INSTITUTO NACIONAL DE AGUAS POTABLES Y ALCANTARILLADOS</t>
  </si>
  <si>
    <t>***INAPA***</t>
  </si>
  <si>
    <t>DIRECCION DE INGENIERIA</t>
  </si>
  <si>
    <t>Ubicación: PROV. MONTE CRISTI</t>
  </si>
  <si>
    <t>ZONA: I</t>
  </si>
  <si>
    <t>PART.</t>
  </si>
  <si>
    <t>D E S C R I P C I O N</t>
  </si>
  <si>
    <t>CANT.</t>
  </si>
  <si>
    <t>UD</t>
  </si>
  <si>
    <t>P.U. (RD$)</t>
  </si>
  <si>
    <t>Valor (RD$)</t>
  </si>
  <si>
    <t>A</t>
  </si>
  <si>
    <t xml:space="preserve">LINEA DE CONDUCCION D/ EMPALME LINEA ADUCTORA 32" EXISTENTE DEL ACUEDUCTO DE LA LINEA NOROESTE H/ESTACION BOMBEO #1 </t>
  </si>
  <si>
    <t>REPLANTEO</t>
  </si>
  <si>
    <t>M</t>
  </si>
  <si>
    <t>MOVIMIENTO DE TIERRA</t>
  </si>
  <si>
    <t xml:space="preserve">EXCAVACION  MATERIAL COMPACTADO  C/EQUIPO </t>
  </si>
  <si>
    <t>M3</t>
  </si>
  <si>
    <t>ASIENTO DE ARENA</t>
  </si>
  <si>
    <t>RELLENO COMPACTADO C/COMPACTADOR MECANICO</t>
  </si>
  <si>
    <t xml:space="preserve">BOTE DE MATERIAL C/CAMION </t>
  </si>
  <si>
    <t>SUMINISTRO DE TUBERIA</t>
  </si>
  <si>
    <t>DE Ø6" PVC (SDR-21) C/J.G.+ 3% POR PERDIDA DE CAMPANA</t>
  </si>
  <si>
    <t>COLOCACION DE TUBERIA</t>
  </si>
  <si>
    <t>SUMINISTRO Y COLOCACION DE</t>
  </si>
  <si>
    <t xml:space="preserve"> PIEZAS ESPECIALES Y VALVULAS (15% SUMINISTRO TUBERIA) (CUBICAR DESGLOSADO)</t>
  </si>
  <si>
    <t>%</t>
  </si>
  <si>
    <t>PRUEBAS HIDROSTATICAS</t>
  </si>
  <si>
    <t>REPARACION SERVICIOS EXISTENTES</t>
  </si>
  <si>
    <t>PA</t>
  </si>
  <si>
    <t>SEGURIDAD Y SENALIZACION</t>
  </si>
  <si>
    <t>ASFALTO L = 1,030 M</t>
  </si>
  <si>
    <t>CORTE CARPETA ASFALTICA (AMBOS LADOS)</t>
  </si>
  <si>
    <t>ML</t>
  </si>
  <si>
    <t>EXTRACCION HORMIGON ASFALTICO</t>
  </si>
  <si>
    <t>M2</t>
  </si>
  <si>
    <t>BOTE DE MATERIAL C/CAMION</t>
  </si>
  <si>
    <t>SUMINISTRO DE MATERIAL PARA BASE</t>
  </si>
  <si>
    <t>SUB TOTAL A</t>
  </si>
  <si>
    <t>B</t>
  </si>
  <si>
    <t>ESTACION DE BOMBEO No 1  EN HATILLO PALMA</t>
  </si>
  <si>
    <t>I</t>
  </si>
  <si>
    <t>CONSTRUCCION CISTERNA 100 M3 EN H.A.</t>
  </si>
  <si>
    <t>PRELIMINARES</t>
  </si>
  <si>
    <t xml:space="preserve">REPLANTEO </t>
  </si>
  <si>
    <t xml:space="preserve">EXPLANACION Y EXCAVACION MATERIAL CLASIFICACION CON EQUIPO (V= 401.37 M3) </t>
  </si>
  <si>
    <t>2.1.1</t>
  </si>
  <si>
    <t>ROCA (30%)</t>
  </si>
  <si>
    <t>2.1.2</t>
  </si>
  <si>
    <t>MATERIAL  COMPACTADO (70%)</t>
  </si>
  <si>
    <t>RELLENO COMPACTADO A MANO</t>
  </si>
  <si>
    <t>BOTE DE MATERIAL  C/CAMION</t>
  </si>
  <si>
    <t>TORTA DE H.S  E=0.05 P/NIVELACION</t>
  </si>
  <si>
    <t>HORMIGON ARMADO F'C=240KG/CM2</t>
  </si>
  <si>
    <t>ZAPATA MURO Y COLUMNAS - 0.35 - 1.42 QQ/M3</t>
  </si>
  <si>
    <t>LOSA DE FONDO 0.20 - 3.30 QQ/M3</t>
  </si>
  <si>
    <t>MUROS 0.25 - 3.00 QQ/M3</t>
  </si>
  <si>
    <t>COLUMNAS C1 ( 0.30 X 0.30 ) - 7.28 QQ/M3</t>
  </si>
  <si>
    <t>VIGAS ( 0.2 X 0.48 )-  4.47 QQ /M3</t>
  </si>
  <si>
    <t>LOSA DE TECHO 0.12 -1.44 QQ /M3</t>
  </si>
  <si>
    <t>TERMINACION DE SUPERFICIE</t>
  </si>
  <si>
    <t>FINO LOSA DE FONDO PULIDO</t>
  </si>
  <si>
    <t>PAÑETE INTERIOR PULIDO</t>
  </si>
  <si>
    <t>PAÑETE EXTERIOR</t>
  </si>
  <si>
    <t xml:space="preserve">FINO LOSA DE TECHO </t>
  </si>
  <si>
    <t xml:space="preserve">CANTOS </t>
  </si>
  <si>
    <t>PINTURA  ACRILICA (INC. BASE BLANCA)</t>
  </si>
  <si>
    <t>ACERA PERIMETRAL 0.80</t>
  </si>
  <si>
    <t>APLICACION DE:</t>
  </si>
  <si>
    <t>ADITIVO</t>
  </si>
  <si>
    <t>IMPERMEABILIZANTE</t>
  </si>
  <si>
    <t>GL</t>
  </si>
  <si>
    <t>JUNTA HIDROFILICAS</t>
  </si>
  <si>
    <t xml:space="preserve">INSTALACION DE: </t>
  </si>
  <si>
    <t xml:space="preserve">ESCALERA INTERIOR H=2.25 M </t>
  </si>
  <si>
    <t>U</t>
  </si>
  <si>
    <t xml:space="preserve">TAPA METALICA ( 0.80 X 0.80 )M </t>
  </si>
  <si>
    <t>VENTILACION</t>
  </si>
  <si>
    <t>NIPLE 3 X 2' ACERO SCH-40</t>
  </si>
  <si>
    <t>TUBERIA 3" ACERO SCH-40</t>
  </si>
  <si>
    <t>MANO DE OBRA  PLOMERO</t>
  </si>
  <si>
    <t>RAMPA Y ANDAMIOS P/VACIADO</t>
  </si>
  <si>
    <t>NICHO P/ PANELES SOBRE CISTERNA</t>
  </si>
  <si>
    <t>P.A.</t>
  </si>
  <si>
    <t>H.A. ZAPATA MUROS 0.79QQ/M3</t>
  </si>
  <si>
    <t>H.A. LOSA SUPERIOR 0.10 -1.50QQ/M3</t>
  </si>
  <si>
    <t>MUROS DE BLOCK 6"</t>
  </si>
  <si>
    <t xml:space="preserve">PAÑETE </t>
  </si>
  <si>
    <t>FINO DE TECHO</t>
  </si>
  <si>
    <t>CANTOS</t>
  </si>
  <si>
    <t>PUERTA DE HIERRO (1.80 X 1.50) M</t>
  </si>
  <si>
    <t>TORTA PISO FROTADO - 0.10M</t>
  </si>
  <si>
    <t>AREA EXTERIOR GENERAL</t>
  </si>
  <si>
    <t>CONSTRUCCION CUNETA ENCACHADA</t>
  </si>
  <si>
    <t xml:space="preserve">ENCACHE EN TALUD </t>
  </si>
  <si>
    <t>CONSTRUCCION RAMPA DE ACCESO VEHICULAR EN H.A.(1.20 X 3.00 X 0.12)</t>
  </si>
  <si>
    <t xml:space="preserve">VERJA DE MALLA CICLONICA </t>
  </si>
  <si>
    <t>12.4.1</t>
  </si>
  <si>
    <t>VERJA DE MALLA CICLONICA C/TRES LINEAS DE BLOCK</t>
  </si>
  <si>
    <t>12.4.2</t>
  </si>
  <si>
    <t>COLUMNA C1 (0.15 X 0.15) 8.15QQ/M3</t>
  </si>
  <si>
    <t>12.4.3</t>
  </si>
  <si>
    <t xml:space="preserve">COLUMNA C2 (0.25 X 0.25) 5.26QQ/M3, INC. ZAPATA </t>
  </si>
  <si>
    <t>12.4.4</t>
  </si>
  <si>
    <t>PUERTA MALLA CICLONICA , L=4.00 M CORREDIZA</t>
  </si>
  <si>
    <t>EMBELLECIMIENTO CON GRAVILLA</t>
  </si>
  <si>
    <t xml:space="preserve">LOGO Y LETRERO DE INAPA </t>
  </si>
  <si>
    <t>LIMPIEZA FINAL</t>
  </si>
  <si>
    <t>CASETA DE BOMBEO SOBRE CISTERNA</t>
  </si>
  <si>
    <t>HORMIGON ARMADO EN:</t>
  </si>
  <si>
    <t>VIGA PERIMETRAL  0.25X0.40 - 2.89 QQ/M3</t>
  </si>
  <si>
    <t>LOSA DE TECHO 0.12 - 1.46 QQ/M3</t>
  </si>
  <si>
    <t>DINTEL DE VENTANA 0.20X0.20 - 2.97 QQ/M3</t>
  </si>
  <si>
    <t>DINTEL DE PUERTA 0.20X0.20 - 2.97 QQ/M3</t>
  </si>
  <si>
    <t>BLOQUES</t>
  </si>
  <si>
    <t>BLOQUES DE 8''</t>
  </si>
  <si>
    <t>FINO LOSA DE FONDO</t>
  </si>
  <si>
    <t xml:space="preserve">PAÑETE INTERIOR </t>
  </si>
  <si>
    <t>PINTURA</t>
  </si>
  <si>
    <t>FINO LOSA DE TECHO</t>
  </si>
  <si>
    <t>ANTEPECHO</t>
  </si>
  <si>
    <t>PUERTAS Y VENTANAS</t>
  </si>
  <si>
    <t>DE 2 HOJAS DE BARRAS DE 1/2'' (1.50 X 2.10) ML</t>
  </si>
  <si>
    <t>VENTANAS DE ALUMINIO (3 UD)</t>
  </si>
  <si>
    <t>PIE</t>
  </si>
  <si>
    <t>VIBRADO</t>
  </si>
  <si>
    <t>RETARDANTE</t>
  </si>
  <si>
    <t>JUNTA HIDROFILICA</t>
  </si>
  <si>
    <t>IMPERMEABILIZANTE EN FINO Y PAÑETE</t>
  </si>
  <si>
    <t>GLS</t>
  </si>
  <si>
    <t>GENERALES</t>
  </si>
  <si>
    <t xml:space="preserve">CASETA PARA MATERIALES </t>
  </si>
  <si>
    <t>ANDAMIOS Y RAMPA P/VACIADO</t>
  </si>
  <si>
    <t>ELECTRIFICACION DE CASETA</t>
  </si>
  <si>
    <t>ENTRADA GENERAL</t>
  </si>
  <si>
    <t xml:space="preserve">SALIDA LUZ CENITAL </t>
  </si>
  <si>
    <t>SALIDA INTERRUPTOR SENCILLO</t>
  </si>
  <si>
    <t>SALIDA T/C (120V)(DOBLE)</t>
  </si>
  <si>
    <t>VERJA MALLA CICLONICA</t>
  </si>
  <si>
    <t>VERJA MALLA CICLONICA C/3 LINEAS DE BLOCK</t>
  </si>
  <si>
    <t>COLUMNAS C1 P/VERJA</t>
  </si>
  <si>
    <t>COLUMNAS C2 P/VERJA C/ SU ZAPATA</t>
  </si>
  <si>
    <t>PUERTA MALLA CICLONICA 4ML</t>
  </si>
  <si>
    <t>ACERA PERIMETRAL (0.80)</t>
  </si>
  <si>
    <t xml:space="preserve"> ELECTRIFICACION PRIMARIA</t>
  </si>
  <si>
    <t>POSTE H.A.V - 500 D, 35'</t>
  </si>
  <si>
    <t>CONDUCTOR AAA/C #1/0</t>
  </si>
  <si>
    <t>P</t>
  </si>
  <si>
    <t>ESTRUCTURA MT-301</t>
  </si>
  <si>
    <t>ESTRUCTURA H.A-100B</t>
  </si>
  <si>
    <t>ESTRUCTURA PR -101</t>
  </si>
  <si>
    <t>ESTRUCTURA MT-307</t>
  </si>
  <si>
    <t>ESTRUCTURA MT-316</t>
  </si>
  <si>
    <t xml:space="preserve">TRANSF., DE 50 KVA,1Ø, 12,470-7,200/120-240 V, TIPO POSTE, SUMERGIDO EN ACEITE </t>
  </si>
  <si>
    <t>CUT-OUT DE 200 AMP</t>
  </si>
  <si>
    <t>PARARRAYOS DE 9KV</t>
  </si>
  <si>
    <t>EMPALME AEREO</t>
  </si>
  <si>
    <t>HOYOS PARA POSTES</t>
  </si>
  <si>
    <t>HOYOS PARA VIENTOS</t>
  </si>
  <si>
    <t>MANO DE OBRA ELECTRICA PRIMARIA 20%</t>
  </si>
  <si>
    <t>INSTALACION DE POSTES</t>
  </si>
  <si>
    <t>ll</t>
  </si>
  <si>
    <t xml:space="preserve">ELECTRIFICACION SECUNDARIA </t>
  </si>
  <si>
    <t xml:space="preserve">CONDULET IMC Ø2" </t>
  </si>
  <si>
    <t xml:space="preserve">TUBERIA IMC Ø2"X 10' </t>
  </si>
  <si>
    <t xml:space="preserve">COUPLING IMC Ø3" </t>
  </si>
  <si>
    <t>CURVA IMC - Ø2"</t>
  </si>
  <si>
    <t>TERMINAL RECTO IMC - Ø2"</t>
  </si>
  <si>
    <t xml:space="preserve">TUBERIA PVC Ø2" x 19' </t>
  </si>
  <si>
    <t>CURVA PVC  Ø2"</t>
  </si>
  <si>
    <t>TUBERIA FLEXIBLE LICUIT-LITE Ø ¾"</t>
  </si>
  <si>
    <t>TERMINAL RECTO FLEXIBLE LICUIT - LITE Ø¾"</t>
  </si>
  <si>
    <t>TERMINAL CURVO  LICUIT - LITE Ø¾"</t>
  </si>
  <si>
    <t>CONDUCTOR THW # 2/0</t>
  </si>
  <si>
    <t>CONDUCTOR THW # 1/0</t>
  </si>
  <si>
    <t>CONDUCTOR THW # 2</t>
  </si>
  <si>
    <t>PANEL BOARD, EQUIPADO CON MAIN BREAKER 150/2 AMP. TRES BREAKER DE 60/2 AMP. Y UN BREAKER  15/2 AMP.</t>
  </si>
  <si>
    <t xml:space="preserve">TAPE DE GOMA 3M SCOTH-23 </t>
  </si>
  <si>
    <t>TAPE PLASTICO 3M SCOTH-33 SUPER</t>
  </si>
  <si>
    <t>MANO DE OBRA ELECTRICA SECUNDARIA (30%)</t>
  </si>
  <si>
    <t>lll</t>
  </si>
  <si>
    <t>INSTALACION EQUIPOS DE BOMBEO SUMERGIBLE</t>
  </si>
  <si>
    <t>ELECTROBOMBA TIPO TURBINA VERTICAL , 232 GPM, 354 PIES TDH DE 100 HP A 230 V</t>
  </si>
  <si>
    <t>INSTALACION ELECTROBOMBA</t>
  </si>
  <si>
    <t>NIPLE PLATILLADO EN UN EXTREMO, Ø4" x 12"</t>
  </si>
  <si>
    <t>NIPLE PLATILLADO EN UN EXTREMO, Ø3" x 12"</t>
  </si>
  <si>
    <t>JUNTA MECANICA TIPO DRESSER 4"</t>
  </si>
  <si>
    <t>CHECK HORIZONTAL DE Ø4" A 300 PSI</t>
  </si>
  <si>
    <t>VALVULA DE COMPUERTA, VASTAGO ASC. Ø4" H.F. PLATILLADA, 300 PSI</t>
  </si>
  <si>
    <t>VALVULA DE AIRE DE Ø1", 300 PSI</t>
  </si>
  <si>
    <t>VALVULA ANTICIPADORA DE ONDA CONTRA GOLPE DE ARIETE, Ø4" H.F. PLATILLADA, 300 PSI SIMILAR BERMAND</t>
  </si>
  <si>
    <t>INSTALACION MANOMETRICA COMPLETAFLOTA ELECTRICA</t>
  </si>
  <si>
    <t>SOPORTE EN ACERO</t>
  </si>
  <si>
    <t>ANCLAJE EN H.A.</t>
  </si>
  <si>
    <t>SOPORTE DE H.S.</t>
  </si>
  <si>
    <t>CONSTRUCCION DE DESACARGA DE 4"</t>
  </si>
  <si>
    <t>PINTURA PARA DESCARGA</t>
  </si>
  <si>
    <t>TUBERIA DE ACERO, DE 4" SOLDABLE</t>
  </si>
  <si>
    <t>CODO DE 4" X 90º SCH40</t>
  </si>
  <si>
    <t>CODO DE 3" X 45º SCH40</t>
  </si>
  <si>
    <t xml:space="preserve">CODO DE 4" CUELLO DE GANZO </t>
  </si>
  <si>
    <t>SUBTOTAL B</t>
  </si>
  <si>
    <t>C</t>
  </si>
  <si>
    <t>LINEA DE IMPULSION DESDE LA ESTACION DE BOMBEO No 1 HASTA EL DEPOSITO REGULADOR</t>
  </si>
  <si>
    <t>DE Ø6" DE ACERO SCH-40</t>
  </si>
  <si>
    <t>PRUEBAS HIDROSTATICAS EN TUBERIA DE Ø6''</t>
  </si>
  <si>
    <t>SUB-TOTAL C</t>
  </si>
  <si>
    <t>D</t>
  </si>
  <si>
    <t>DEPOSITO REGULADOR H.A. CAP. 150 M3.</t>
  </si>
  <si>
    <t xml:space="preserve">EXPLANACION MATERIAL </t>
  </si>
  <si>
    <t>EXCAVACION MATERIAL CON EQUIPO</t>
  </si>
  <si>
    <t>2.2.2</t>
  </si>
  <si>
    <t>RELLENO COMPACTADO C/MAQUITO</t>
  </si>
  <si>
    <t>2.2.3</t>
  </si>
  <si>
    <t>HORMIGON ARMADO EN: fc=240 KG/CM2</t>
  </si>
  <si>
    <t>ZAPATA DE MURO 0.30-1.14 QQ/M3 (INC.ZAPATA DE COLUMNA C1)</t>
  </si>
  <si>
    <t>ZAPATA DE COLUMNA C2 (1.20 X 1.20 ) 0.77 QQ/M3)</t>
  </si>
  <si>
    <t>LOSA DE FONDO 0.15-1.01 QQM3</t>
  </si>
  <si>
    <t>COLUMNA C1 (0.35 X 0.25) 3.96 QQM3</t>
  </si>
  <si>
    <t>COLUMNA C2 (0.35 X 0.35) 5.37 QQM3</t>
  </si>
  <si>
    <t>MURO 0.25-1.98 QQ/M3</t>
  </si>
  <si>
    <t>VIGA (0.35 X 0.25) 4.39 QQ/M3</t>
  </si>
  <si>
    <t>LOSA DE TECHO 0.11-1.53 QQ/M3</t>
  </si>
  <si>
    <t>CHAPAPOTE DE HORMIGON SIMPLE e=0.05</t>
  </si>
  <si>
    <t>FINO DE FONDO</t>
  </si>
  <si>
    <t>PAÑETE INTERIOR</t>
  </si>
  <si>
    <t>PINTURA ACRILICA (INCLUYE BASE BLANCA)</t>
  </si>
  <si>
    <t>IMPERMEABILIZANTE P/HORMIGON SXPELL</t>
  </si>
  <si>
    <t>INSTALACIONES DESAGUE,REBOSE,SALIDA Y BAY-PASS</t>
  </si>
  <si>
    <t>TUBERIA DE 6'' ACERO SCH-40 SOSTERRADA</t>
  </si>
  <si>
    <t>TUBERIA DE 6'' ACERO SCH-40 AEREA L=5.40M</t>
  </si>
  <si>
    <t>TUBERIA DE 6'' PVC P/DESAGUE DE PVC SDR-32.5 C/J.G.</t>
  </si>
  <si>
    <t>VALVULA DE COMPUERTA DE 6'' H.F. PLATILLADA COMPLETA</t>
  </si>
  <si>
    <t>REGISTRO PARA VALVULA DE 6''</t>
  </si>
  <si>
    <t>CODO 6'' X 90 ACERO SCH-40</t>
  </si>
  <si>
    <t>CODO 6'' X 45 ACERO SCH-40</t>
  </si>
  <si>
    <t>TEE 6' X 6'' ACERO SCH-40</t>
  </si>
  <si>
    <t>JUNTA MECANICA TIPO DRESSER DE 6''</t>
  </si>
  <si>
    <t>NIPLE DE 6'' X 3 ACERO SCH-40</t>
  </si>
  <si>
    <t>ANCLAJES DE H.S.</t>
  </si>
  <si>
    <t>VENTILACION DE 4''</t>
  </si>
  <si>
    <t xml:space="preserve">MANO DE OBRA </t>
  </si>
  <si>
    <t xml:space="preserve">MOVIMIENTO DE TIERRA P/TUBERIAS </t>
  </si>
  <si>
    <t>8.14.1</t>
  </si>
  <si>
    <t>8.14.2</t>
  </si>
  <si>
    <t xml:space="preserve">RELLENO COMPACTADO </t>
  </si>
  <si>
    <t>8.14.3</t>
  </si>
  <si>
    <t>ESCALERA DE H.G.</t>
  </si>
  <si>
    <t>EXTERIOR DE H=1.70M</t>
  </si>
  <si>
    <t>INTERIOR DE H=2.40M</t>
  </si>
  <si>
    <t>ACERA PERIMETRAL DE 0.60 M</t>
  </si>
  <si>
    <t>EMBELLECIMIENTO C/ GRAVILLA</t>
  </si>
  <si>
    <t>VERJA DE MALLA CICLONICA CON TRES LINEAS DE BLOCK</t>
  </si>
  <si>
    <t>MALLA CICLONICA</t>
  </si>
  <si>
    <t>COLUMNA C1 (0.15 X 0.15) 8,15 QQ/M3</t>
  </si>
  <si>
    <t>COLUMNA C2 (0.25 X 0.25) 4.79 QQ/M3</t>
  </si>
  <si>
    <t>PUERTA MALLA CICLONICA 4M</t>
  </si>
  <si>
    <t>LOGO DE INAPA Y LETRERO</t>
  </si>
  <si>
    <t>CASETA PARA MATERIALES</t>
  </si>
  <si>
    <t>ANDAMIAJE INTERIOR Y EXTERIOR</t>
  </si>
  <si>
    <t>RAMPA PARA VACIADO</t>
  </si>
  <si>
    <t>SUB TOTAL D</t>
  </si>
  <si>
    <t>E</t>
  </si>
  <si>
    <t xml:space="preserve">LINEA MATRIZ </t>
  </si>
  <si>
    <t>DE Ø8" PVC (SDR-26) C/J.G.+ 3% POR PERDIDA DE CAMPANA</t>
  </si>
  <si>
    <t>SUB TOTAL E</t>
  </si>
  <si>
    <t>F</t>
  </si>
  <si>
    <t>LINEA DE CONDUCCION EN EL BARRIO LOS DERRAMADEROS</t>
  </si>
  <si>
    <t>DE Ø6" PVC (SDR-26) C/J.G.+ 3% POR PERDIDA DE CAMPANA</t>
  </si>
  <si>
    <t xml:space="preserve"> PIEZAS ESPECIALES Y VALVULAS (15% SUMINISTRO TUBERIA)(CUBICAR DESGLOSADO)</t>
  </si>
  <si>
    <t>SUB TOTAL F</t>
  </si>
  <si>
    <t>G</t>
  </si>
  <si>
    <t>LINEA DE CONDUCCION EN EL BARRIO AGUA DE LUIS</t>
  </si>
  <si>
    <t>SUB TOTAL G</t>
  </si>
  <si>
    <t>H</t>
  </si>
  <si>
    <t>LINEA DE DISTRIBUCION EN EL BARRIO ARROYO CAÑA</t>
  </si>
  <si>
    <t>DE Ø4" PVC (SDR-26) C/J.G.+ 2% POR PERDIDA DE CAMPANA</t>
  </si>
  <si>
    <t>SUB TOTAL H</t>
  </si>
  <si>
    <t>LINEA DE CONDUCCION Y DISTRIBUCION EN EL BARRIO EL PAPAYO Y AGUA DE PALMA</t>
  </si>
  <si>
    <t xml:space="preserve"> PIEZAS ESPECIALES Y VALVULAS (0.15% SUMINISTRO TUBERIA) (CUBICAR DESGLOSADO)</t>
  </si>
  <si>
    <t>SUB TOTAL I</t>
  </si>
  <si>
    <t>J</t>
  </si>
  <si>
    <t xml:space="preserve">INSTALACION DE ACOMETIDAS </t>
  </si>
  <si>
    <t>ACOMETIDAS URBANA CON POLIETILENO ( 325 U )</t>
  </si>
  <si>
    <t>COLLARIN EN POLIETILENO Ø4" (ABRAZADERA)</t>
  </si>
  <si>
    <t>TUBERIA DE POLIETILENO DE BAJA DENSIDAD Ø1/2" INTERNO L=6.00M (PROMEDIO)</t>
  </si>
  <si>
    <t>ADAPTADOR  MACHO Ø1/2" ROSCADO A MANGUERA</t>
  </si>
  <si>
    <t>ADAPTADOR  HEMBRA Ø1/2" ROSCADO A MANGUERA</t>
  </si>
  <si>
    <t>LLAVE DE PASO DE 1/2"</t>
  </si>
  <si>
    <t>CAJA DE ACOMETIDA PLASTICA EN POLIETILENO 10"</t>
  </si>
  <si>
    <t>TUBERIA 1/2"  SCH-40  PVC LONGITUD PROMEDIO</t>
  </si>
  <si>
    <t>CEMENTO SOLVENTE Y TEFLON</t>
  </si>
  <si>
    <t>P.A</t>
  </si>
  <si>
    <t>TAPON HEMBRA 1/2" PVC</t>
  </si>
  <si>
    <t>EXCAVACION Y TAPADO (240.23+70.16)</t>
  </si>
  <si>
    <t>MANO DE OBRA PLOMERO</t>
  </si>
  <si>
    <t>TUBERIA DE POLIETILENO DE BAJA DENSIDAD Ø1/2" INTERNO L=12.00M (PROMEDIO)</t>
  </si>
  <si>
    <t>CODO 1/2" X 90º HG</t>
  </si>
  <si>
    <t>TUBERIA DE HIERRO GALVANIZADO Ø1/2" (BASTONES)</t>
  </si>
  <si>
    <t>NIPLE Ø1/2" H.G.</t>
  </si>
  <si>
    <t>COUPLING 1/2 H.G</t>
  </si>
  <si>
    <t>LLAVE DE CHORRO Ø1/2" BRONCE</t>
  </si>
  <si>
    <t>PEDESTAL H.S (0.80 X 0.15)</t>
  </si>
  <si>
    <t>SUB TOTAL J</t>
  </si>
  <si>
    <t>Z</t>
  </si>
  <si>
    <t>VARIOS</t>
  </si>
  <si>
    <t>CAMPAMENTO</t>
  </si>
  <si>
    <t xml:space="preserve">LETRERO </t>
  </si>
  <si>
    <t>SUB TOTAL FASE Z</t>
  </si>
  <si>
    <t>SUB-TOTAL GENERAL</t>
  </si>
  <si>
    <t>GASTOS INDIRECTOS</t>
  </si>
  <si>
    <t>HONORARIOS PROFESIONALES</t>
  </si>
  <si>
    <t>TRANSPORTE</t>
  </si>
  <si>
    <t>SEGUROS,POLIZA Y FINANZA</t>
  </si>
  <si>
    <t>GASTOS  ADMINISTRATIVOS</t>
  </si>
  <si>
    <t>SUPERVISION DE LA OBRA</t>
  </si>
  <si>
    <t>LEY 3-86</t>
  </si>
  <si>
    <t>ESTUDIO Y DISEÑO</t>
  </si>
  <si>
    <t>ITBIS 07-2007</t>
  </si>
  <si>
    <t>TRANSPORTE DE POSTE</t>
  </si>
  <si>
    <t>INTERCONEXION CON EDENORTE (CUB. CON FACTURA)</t>
  </si>
  <si>
    <t xml:space="preserve">COMPRA DE TERRENO P/DEPOSITO REGULADOR </t>
  </si>
  <si>
    <t>TOTAL GASTOS INDIRECTOS</t>
  </si>
  <si>
    <t>TOTAL EJECUTAR EN RD$</t>
  </si>
  <si>
    <t>IMPREVISTOS</t>
  </si>
  <si>
    <t xml:space="preserve">TOTAL A CONTRATAR EN RD$ </t>
  </si>
  <si>
    <r>
      <t xml:space="preserve">COLLARIN EN POLIETILENO Ø4" </t>
    </r>
    <r>
      <rPr>
        <sz val="9"/>
        <rFont val="Arial"/>
        <family val="2"/>
      </rPr>
      <t>(ABRAZADERA)</t>
    </r>
  </si>
  <si>
    <t>DEPARTAMENTO DE COSTOS Y PRESUPUESTOS</t>
  </si>
  <si>
    <t>M3KM</t>
  </si>
  <si>
    <t>TRANSPORTE ASFALTO DIST. APROX.= 103 KM</t>
  </si>
  <si>
    <t>ACOMETIDAS RURALES CON POLIETILENO (325 U)</t>
  </si>
  <si>
    <t>VALVULA CHECK 1/2" BRONCE</t>
  </si>
  <si>
    <t>COMPLETIVO TRANSPORTE EQUIPOS</t>
  </si>
  <si>
    <t>CODIA</t>
  </si>
  <si>
    <t>MANTENIMIENTO Y OPERACIÓN SISTEMAS INAPA</t>
  </si>
  <si>
    <t>REPOSICION ASFALTO 2" (INC IMPRIMACION)</t>
  </si>
  <si>
    <t>Presupuesto : 209-18</t>
  </si>
  <si>
    <t>Obra: CONSTRUCCION ACUEDUCTO LINEA NOROESTE EXTENSION A LAS  COMUNIDADES AGUA DE LUIS,  DERRAMADERO, PAPAYO, AGUA DE PALMA Y ARROYO CAÑA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</si>
</sst>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.00;[Red]#,##0.00"/>
    <numFmt numFmtId="166" formatCode="_-* #,##0.00_-;\-* #,##0.00_-;_-* &quot;-&quot;??_-;_-@_-"/>
    <numFmt numFmtId="167" formatCode="0.0"/>
    <numFmt numFmtId="168" formatCode="#,##0.00_ ;\-#,##0.00\ "/>
    <numFmt numFmtId="169" formatCode="0.0%"/>
    <numFmt numFmtId="170" formatCode="_-* #,##0.00\ _R_D_$_-;\-* #,##0.00\ _R_D_$_-;_-* &quot;-&quot;??\ _R_D_$_-;_-@_-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10"/>
      <name val="Times New Roman"/>
      <family val="1"/>
    </font>
    <font>
      <sz val="10"/>
      <color indexed="63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7" fillId="0" borderId="0"/>
    <xf numFmtId="39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</cellStyleXfs>
  <cellXfs count="184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top" wrapText="1"/>
    </xf>
    <xf numFmtId="165" fontId="1" fillId="2" borderId="3" xfId="0" applyNumberFormat="1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left" vertical="top" wrapText="1"/>
    </xf>
    <xf numFmtId="165" fontId="1" fillId="2" borderId="4" xfId="0" applyNumberFormat="1" applyFont="1" applyFill="1" applyBorder="1" applyAlignment="1">
      <alignment vertical="top" wrapText="1"/>
    </xf>
    <xf numFmtId="165" fontId="1" fillId="2" borderId="4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165" fontId="2" fillId="2" borderId="4" xfId="0" applyNumberFormat="1" applyFont="1" applyFill="1" applyBorder="1" applyAlignment="1">
      <alignment vertical="top" wrapText="1"/>
    </xf>
    <xf numFmtId="165" fontId="2" fillId="2" borderId="4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0" fontId="2" fillId="2" borderId="4" xfId="0" quotePrefix="1" applyFont="1" applyFill="1" applyBorder="1" applyAlignment="1">
      <alignment horizontal="left" wrapText="1"/>
    </xf>
    <xf numFmtId="166" fontId="2" fillId="2" borderId="4" xfId="1" applyNumberFormat="1" applyFont="1" applyFill="1" applyBorder="1" applyAlignment="1">
      <alignment wrapText="1"/>
    </xf>
    <xf numFmtId="166" fontId="2" fillId="2" borderId="4" xfId="1" applyNumberFormat="1" applyFont="1" applyFill="1" applyBorder="1" applyAlignment="1">
      <alignment horizontal="center" wrapText="1"/>
    </xf>
    <xf numFmtId="4" fontId="2" fillId="2" borderId="4" xfId="1" applyNumberFormat="1" applyFont="1" applyFill="1" applyBorder="1" applyAlignment="1">
      <alignment horizontal="right" wrapText="1"/>
    </xf>
    <xf numFmtId="4" fontId="2" fillId="2" borderId="4" xfId="1" applyNumberFormat="1" applyFont="1" applyFill="1" applyBorder="1" applyAlignment="1" applyProtection="1">
      <alignment wrapText="1"/>
    </xf>
    <xf numFmtId="167" fontId="1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left" wrapText="1"/>
    </xf>
    <xf numFmtId="4" fontId="2" fillId="2" borderId="4" xfId="1" applyNumberFormat="1" applyFont="1" applyFill="1" applyBorder="1" applyAlignment="1">
      <alignment wrapText="1"/>
    </xf>
    <xf numFmtId="167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left" wrapText="1"/>
    </xf>
    <xf numFmtId="167" fontId="2" fillId="2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left" vertical="justify" wrapText="1"/>
    </xf>
    <xf numFmtId="166" fontId="2" fillId="2" borderId="4" xfId="1" applyNumberFormat="1" applyFont="1" applyFill="1" applyBorder="1" applyAlignment="1">
      <alignment horizontal="right" wrapText="1"/>
    </xf>
    <xf numFmtId="4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justify" wrapText="1"/>
    </xf>
    <xf numFmtId="166" fontId="2" fillId="2" borderId="4" xfId="1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6" fontId="2" fillId="2" borderId="4" xfId="1" applyNumberFormat="1" applyFont="1" applyFill="1" applyBorder="1" applyAlignment="1">
      <alignment horizontal="right" vertical="top" wrapText="1"/>
    </xf>
    <xf numFmtId="4" fontId="2" fillId="2" borderId="4" xfId="1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4" fontId="6" fillId="2" borderId="4" xfId="2" applyNumberFormat="1" applyFont="1" applyFill="1" applyBorder="1" applyAlignment="1" applyProtection="1">
      <alignment wrapText="1"/>
      <protection locked="0"/>
    </xf>
    <xf numFmtId="4" fontId="2" fillId="2" borderId="4" xfId="1" applyNumberFormat="1" applyFont="1" applyFill="1" applyBorder="1" applyAlignment="1">
      <alignment horizontal="right" vertical="top" wrapText="1"/>
    </xf>
    <xf numFmtId="4" fontId="2" fillId="2" borderId="4" xfId="0" applyNumberFormat="1" applyFont="1" applyFill="1" applyBorder="1" applyAlignment="1">
      <alignment horizontal="right" vertical="top" wrapText="1"/>
    </xf>
    <xf numFmtId="43" fontId="2" fillId="2" borderId="4" xfId="3" applyFont="1" applyFill="1" applyBorder="1" applyAlignment="1">
      <alignment wrapText="1"/>
    </xf>
    <xf numFmtId="165" fontId="2" fillId="2" borderId="4" xfId="0" applyNumberFormat="1" applyFont="1" applyFill="1" applyBorder="1" applyAlignment="1">
      <alignment horizontal="center" wrapText="1"/>
    </xf>
    <xf numFmtId="4" fontId="2" fillId="2" borderId="4" xfId="3" applyNumberFormat="1" applyFont="1" applyFill="1" applyBorder="1" applyAlignment="1">
      <alignment horizontal="right" wrapText="1"/>
    </xf>
    <xf numFmtId="4" fontId="2" fillId="2" borderId="4" xfId="4" applyNumberFormat="1" applyFont="1" applyFill="1" applyBorder="1" applyAlignment="1" applyProtection="1">
      <alignment horizontal="right" wrapText="1"/>
      <protection locked="0"/>
    </xf>
    <xf numFmtId="43" fontId="1" fillId="2" borderId="4" xfId="3" applyFont="1" applyFill="1" applyBorder="1" applyAlignment="1">
      <alignment wrapText="1"/>
    </xf>
    <xf numFmtId="165" fontId="1" fillId="2" borderId="4" xfId="0" applyNumberFormat="1" applyFont="1" applyFill="1" applyBorder="1" applyAlignment="1">
      <alignment horizontal="center" wrapText="1"/>
    </xf>
    <xf numFmtId="4" fontId="1" fillId="2" borderId="4" xfId="3" applyNumberFormat="1" applyFont="1" applyFill="1" applyBorder="1" applyAlignment="1">
      <alignment horizontal="right" wrapText="1"/>
    </xf>
    <xf numFmtId="39" fontId="1" fillId="2" borderId="4" xfId="5" applyFont="1" applyFill="1" applyBorder="1" applyAlignment="1">
      <alignment horizontal="left" vertical="center" wrapText="1"/>
    </xf>
    <xf numFmtId="1" fontId="2" fillId="2" borderId="4" xfId="6" applyNumberFormat="1" applyFont="1" applyFill="1" applyBorder="1" applyAlignment="1">
      <alignment horizontal="right" vertical="center" wrapText="1"/>
    </xf>
    <xf numFmtId="0" fontId="2" fillId="2" borderId="4" xfId="7" applyFont="1" applyFill="1" applyBorder="1" applyAlignment="1">
      <alignment vertical="center" wrapText="1"/>
    </xf>
    <xf numFmtId="4" fontId="2" fillId="2" borderId="4" xfId="7" applyNumberFormat="1" applyFont="1" applyFill="1" applyBorder="1" applyAlignment="1">
      <alignment horizontal="right" vertical="center" wrapText="1"/>
    </xf>
    <xf numFmtId="0" fontId="2" fillId="2" borderId="4" xfId="7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right" vertical="top" wrapText="1"/>
    </xf>
    <xf numFmtId="1" fontId="2" fillId="2" borderId="4" xfId="6" applyNumberFormat="1" applyFont="1" applyFill="1" applyBorder="1" applyAlignment="1">
      <alignment horizontal="right" vertical="top" wrapText="1"/>
    </xf>
    <xf numFmtId="0" fontId="2" fillId="2" borderId="4" xfId="7" applyFont="1" applyFill="1" applyBorder="1" applyAlignment="1">
      <alignment wrapText="1"/>
    </xf>
    <xf numFmtId="4" fontId="2" fillId="2" borderId="4" xfId="7" applyNumberFormat="1" applyFont="1" applyFill="1" applyBorder="1" applyAlignment="1">
      <alignment horizontal="right" wrapText="1"/>
    </xf>
    <xf numFmtId="0" fontId="2" fillId="2" borderId="4" xfId="7" applyFont="1" applyFill="1" applyBorder="1" applyAlignment="1">
      <alignment horizontal="center" wrapText="1"/>
    </xf>
    <xf numFmtId="4" fontId="2" fillId="2" borderId="4" xfId="8" applyNumberFormat="1" applyFont="1" applyFill="1" applyBorder="1" applyAlignment="1">
      <alignment horizontal="right" wrapText="1"/>
    </xf>
    <xf numFmtId="1" fontId="9" fillId="2" borderId="4" xfId="6" applyNumberFormat="1" applyFont="1" applyFill="1" applyBorder="1" applyAlignment="1">
      <alignment horizontal="right" vertical="center" wrapText="1"/>
    </xf>
    <xf numFmtId="0" fontId="9" fillId="2" borderId="4" xfId="6" applyFont="1" applyFill="1" applyBorder="1" applyAlignment="1">
      <alignment vertical="center" wrapText="1"/>
    </xf>
    <xf numFmtId="4" fontId="9" fillId="2" borderId="4" xfId="7" applyNumberFormat="1" applyFont="1" applyFill="1" applyBorder="1" applyAlignment="1">
      <alignment horizontal="right" vertical="center" wrapText="1"/>
    </xf>
    <xf numFmtId="4" fontId="10" fillId="2" borderId="4" xfId="8" applyNumberFormat="1" applyFont="1" applyFill="1" applyBorder="1" applyAlignment="1">
      <alignment horizontal="right" vertical="top" wrapText="1"/>
    </xf>
    <xf numFmtId="4" fontId="11" fillId="2" borderId="4" xfId="8" applyNumberFormat="1" applyFont="1" applyFill="1" applyBorder="1" applyAlignment="1">
      <alignment horizontal="right" vertical="top" wrapText="1"/>
    </xf>
    <xf numFmtId="167" fontId="1" fillId="2" borderId="4" xfId="6" applyNumberFormat="1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right" vertical="center" wrapText="1"/>
    </xf>
    <xf numFmtId="4" fontId="2" fillId="2" borderId="4" xfId="3" applyNumberFormat="1" applyFont="1" applyFill="1" applyBorder="1" applyAlignment="1">
      <alignment horizontal="right" vertical="center" wrapText="1"/>
    </xf>
    <xf numFmtId="0" fontId="2" fillId="2" borderId="4" xfId="7" applyFont="1" applyFill="1" applyBorder="1" applyAlignment="1">
      <alignment horizontal="left" vertical="center" wrapText="1"/>
    </xf>
    <xf numFmtId="39" fontId="1" fillId="2" borderId="4" xfId="5" applyFont="1" applyFill="1" applyBorder="1" applyAlignment="1">
      <alignment horizontal="center" vertical="center" wrapText="1"/>
    </xf>
    <xf numFmtId="4" fontId="1" fillId="2" borderId="4" xfId="8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wrapText="1"/>
    </xf>
    <xf numFmtId="167" fontId="4" fillId="2" borderId="4" xfId="0" applyNumberFormat="1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wrapText="1"/>
    </xf>
    <xf numFmtId="165" fontId="4" fillId="2" borderId="4" xfId="0" applyNumberFormat="1" applyFont="1" applyFill="1" applyBorder="1" applyAlignment="1">
      <alignment horizontal="center" wrapText="1"/>
    </xf>
    <xf numFmtId="4" fontId="4" fillId="2" borderId="4" xfId="1" applyNumberFormat="1" applyFont="1" applyFill="1" applyBorder="1" applyAlignment="1">
      <alignment horizontal="right" wrapText="1"/>
    </xf>
    <xf numFmtId="4" fontId="4" fillId="2" borderId="4" xfId="1" applyNumberFormat="1" applyFont="1" applyFill="1" applyBorder="1" applyAlignment="1">
      <alignment horizontal="center" wrapText="1"/>
    </xf>
    <xf numFmtId="167" fontId="4" fillId="2" borderId="4" xfId="0" applyNumberFormat="1" applyFont="1" applyFill="1" applyBorder="1" applyAlignment="1">
      <alignment horizontal="right" wrapText="1"/>
    </xf>
    <xf numFmtId="165" fontId="4" fillId="2" borderId="4" xfId="0" applyNumberFormat="1" applyFont="1" applyFill="1" applyBorder="1" applyAlignment="1">
      <alignment horizontal="right" wrapText="1"/>
    </xf>
    <xf numFmtId="0" fontId="2" fillId="2" borderId="4" xfId="9" applyFont="1" applyFill="1" applyBorder="1" applyAlignment="1">
      <alignment horizontal="right" vertical="justify" wrapText="1"/>
    </xf>
    <xf numFmtId="0" fontId="2" fillId="2" borderId="4" xfId="9" applyFont="1" applyFill="1" applyBorder="1" applyAlignment="1">
      <alignment horizontal="left" vertical="justify" wrapText="1"/>
    </xf>
    <xf numFmtId="165" fontId="2" fillId="2" borderId="4" xfId="9" applyNumberFormat="1" applyFont="1" applyFill="1" applyBorder="1" applyAlignment="1">
      <alignment horizontal="right" vertical="justify" wrapText="1"/>
    </xf>
    <xf numFmtId="165" fontId="2" fillId="2" borderId="4" xfId="9" applyNumberFormat="1" applyFont="1" applyFill="1" applyBorder="1" applyAlignment="1">
      <alignment horizontal="center" vertical="justify" wrapText="1"/>
    </xf>
    <xf numFmtId="4" fontId="2" fillId="2" borderId="4" xfId="9" applyNumberFormat="1" applyFont="1" applyFill="1" applyBorder="1" applyAlignment="1">
      <alignment horizontal="right" vertical="justify" wrapText="1"/>
    </xf>
    <xf numFmtId="0" fontId="1" fillId="2" borderId="4" xfId="9" applyFont="1" applyFill="1" applyBorder="1" applyAlignment="1">
      <alignment vertical="justify" wrapText="1"/>
    </xf>
    <xf numFmtId="0" fontId="1" fillId="2" borderId="4" xfId="9" applyFont="1" applyFill="1" applyBorder="1" applyAlignment="1">
      <alignment horizontal="left" vertical="justify" wrapText="1"/>
    </xf>
    <xf numFmtId="0" fontId="2" fillId="2" borderId="4" xfId="9" applyFont="1" applyFill="1" applyBorder="1" applyAlignment="1">
      <alignment vertical="justify" wrapText="1"/>
    </xf>
    <xf numFmtId="165" fontId="2" fillId="2" borderId="4" xfId="9" applyNumberFormat="1" applyFont="1" applyFill="1" applyBorder="1" applyAlignment="1">
      <alignment horizontal="right" vertical="center" wrapText="1"/>
    </xf>
    <xf numFmtId="165" fontId="2" fillId="2" borderId="4" xfId="9" applyNumberFormat="1" applyFont="1" applyFill="1" applyBorder="1" applyAlignment="1">
      <alignment horizontal="center" vertical="center" wrapText="1"/>
    </xf>
    <xf numFmtId="4" fontId="2" fillId="2" borderId="4" xfId="9" applyNumberFormat="1" applyFont="1" applyFill="1" applyBorder="1" applyAlignment="1">
      <alignment horizontal="right" vertical="center" wrapText="1"/>
    </xf>
    <xf numFmtId="4" fontId="4" fillId="2" borderId="4" xfId="1" applyNumberFormat="1" applyFont="1" applyFill="1" applyBorder="1" applyAlignment="1">
      <alignment horizontal="right" vertical="center" wrapText="1"/>
    </xf>
    <xf numFmtId="4" fontId="1" fillId="2" borderId="4" xfId="10" applyNumberFormat="1" applyFont="1" applyFill="1" applyBorder="1" applyAlignment="1">
      <alignment horizontal="right" vertical="justify" wrapText="1"/>
    </xf>
    <xf numFmtId="4" fontId="1" fillId="2" borderId="4" xfId="10" applyNumberFormat="1" applyFont="1" applyFill="1" applyBorder="1" applyAlignment="1">
      <alignment vertical="justify" wrapText="1"/>
    </xf>
    <xf numFmtId="2" fontId="2" fillId="2" borderId="4" xfId="9" applyNumberFormat="1" applyFont="1" applyFill="1" applyBorder="1" applyAlignment="1">
      <alignment vertical="justify" wrapText="1"/>
    </xf>
    <xf numFmtId="4" fontId="2" fillId="2" borderId="4" xfId="10" applyNumberFormat="1" applyFont="1" applyFill="1" applyBorder="1" applyAlignment="1">
      <alignment vertical="justify"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vertical="top" wrapText="1"/>
    </xf>
    <xf numFmtId="43" fontId="2" fillId="2" borderId="4" xfId="12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justify"/>
    </xf>
    <xf numFmtId="2" fontId="2" fillId="2" borderId="4" xfId="0" applyNumberFormat="1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43" fontId="2" fillId="2" borderId="4" xfId="12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169" fontId="2" fillId="2" borderId="4" xfId="0" applyNumberFormat="1" applyFont="1" applyFill="1" applyBorder="1" applyAlignment="1">
      <alignment vertical="top" wrapText="1"/>
    </xf>
    <xf numFmtId="169" fontId="1" fillId="2" borderId="4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 vertical="top"/>
    </xf>
    <xf numFmtId="4" fontId="2" fillId="2" borderId="0" xfId="0" applyNumberFormat="1" applyFont="1" applyFill="1" applyAlignment="1">
      <alignment horizontal="left" vertical="top"/>
    </xf>
    <xf numFmtId="4" fontId="2" fillId="2" borderId="0" xfId="0" applyNumberFormat="1" applyFont="1" applyFill="1" applyAlignment="1">
      <alignment horizontal="left" vertical="top" wrapText="1"/>
    </xf>
    <xf numFmtId="170" fontId="2" fillId="2" borderId="0" xfId="1" applyNumberFormat="1" applyFont="1" applyFill="1" applyBorder="1" applyAlignment="1">
      <alignment horizontal="left" wrapText="1"/>
    </xf>
    <xf numFmtId="165" fontId="2" fillId="2" borderId="0" xfId="0" applyNumberFormat="1" applyFont="1" applyFill="1" applyBorder="1" applyAlignment="1">
      <alignment horizontal="left" wrapText="1"/>
    </xf>
    <xf numFmtId="0" fontId="2" fillId="2" borderId="0" xfId="0" quotePrefix="1" applyFont="1" applyFill="1" applyBorder="1" applyAlignment="1">
      <alignment horizontal="left" wrapText="1"/>
    </xf>
    <xf numFmtId="4" fontId="2" fillId="2" borderId="0" xfId="1" applyNumberFormat="1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left" wrapText="1"/>
    </xf>
    <xf numFmtId="4" fontId="3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vertical="top" wrapText="1"/>
    </xf>
    <xf numFmtId="4" fontId="2" fillId="3" borderId="4" xfId="0" applyNumberFormat="1" applyFont="1" applyFill="1" applyBorder="1" applyAlignment="1">
      <alignment vertical="top"/>
    </xf>
    <xf numFmtId="4" fontId="2" fillId="2" borderId="4" xfId="0" applyNumberFormat="1" applyFont="1" applyFill="1" applyBorder="1" applyAlignment="1">
      <alignment horizontal="center" vertical="top"/>
    </xf>
    <xf numFmtId="39" fontId="2" fillId="2" borderId="4" xfId="0" applyNumberFormat="1" applyFont="1" applyFill="1" applyBorder="1" applyAlignment="1" applyProtection="1">
      <alignment wrapText="1"/>
      <protection locked="0"/>
    </xf>
    <xf numFmtId="49" fontId="1" fillId="2" borderId="4" xfId="4" applyNumberFormat="1" applyFont="1" applyFill="1" applyBorder="1" applyAlignment="1">
      <alignment horizontal="left" vertical="center" wrapText="1"/>
    </xf>
    <xf numFmtId="49" fontId="2" fillId="2" borderId="4" xfId="4" applyNumberFormat="1" applyFont="1" applyFill="1" applyBorder="1" applyAlignment="1">
      <alignment horizontal="left" vertical="center" wrapText="1"/>
    </xf>
    <xf numFmtId="168" fontId="2" fillId="2" borderId="4" xfId="11" applyNumberFormat="1" applyFont="1" applyFill="1" applyBorder="1" applyAlignment="1">
      <alignment vertical="center"/>
    </xf>
    <xf numFmtId="49" fontId="2" fillId="2" borderId="4" xfId="4" applyNumberFormat="1" applyFont="1" applyFill="1" applyBorder="1" applyAlignment="1">
      <alignment horizontal="center" vertical="center" wrapText="1"/>
    </xf>
    <xf numFmtId="4" fontId="2" fillId="2" borderId="4" xfId="11" applyNumberFormat="1" applyFont="1" applyFill="1" applyBorder="1" applyAlignment="1">
      <alignment vertical="center" wrapText="1"/>
    </xf>
    <xf numFmtId="4" fontId="2" fillId="2" borderId="4" xfId="17" applyNumberFormat="1" applyFont="1" applyFill="1" applyBorder="1" applyAlignment="1">
      <alignment horizontal="right" wrapText="1"/>
    </xf>
    <xf numFmtId="2" fontId="2" fillId="2" borderId="4" xfId="0" applyNumberFormat="1" applyFont="1" applyFill="1" applyBorder="1" applyAlignment="1">
      <alignment horizontal="right" vertical="top" wrapText="1"/>
    </xf>
    <xf numFmtId="0" fontId="2" fillId="2" borderId="4" xfId="18" applyFont="1" applyFill="1" applyBorder="1" applyAlignment="1">
      <alignment horizontal="right"/>
    </xf>
    <xf numFmtId="164" fontId="2" fillId="2" borderId="4" xfId="16" applyFont="1" applyFill="1" applyBorder="1" applyAlignment="1">
      <alignment horizontal="right" wrapText="1"/>
    </xf>
    <xf numFmtId="165" fontId="2" fillId="2" borderId="4" xfId="18" applyNumberFormat="1" applyFont="1" applyFill="1" applyBorder="1" applyAlignment="1">
      <alignment horizontal="center"/>
    </xf>
    <xf numFmtId="4" fontId="2" fillId="2" borderId="4" xfId="18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/>
    <xf numFmtId="10" fontId="2" fillId="2" borderId="4" xfId="14" applyNumberFormat="1" applyFont="1" applyFill="1" applyBorder="1" applyAlignment="1">
      <alignment horizontal="right" wrapText="1"/>
    </xf>
    <xf numFmtId="4" fontId="1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left" wrapText="1"/>
    </xf>
    <xf numFmtId="165" fontId="2" fillId="2" borderId="0" xfId="0" applyNumberFormat="1" applyFont="1" applyFill="1" applyAlignment="1">
      <alignment vertical="top" wrapText="1"/>
    </xf>
    <xf numFmtId="4" fontId="12" fillId="2" borderId="0" xfId="0" applyNumberFormat="1" applyFont="1" applyFill="1" applyAlignment="1">
      <alignment vertical="top" wrapText="1"/>
    </xf>
    <xf numFmtId="0" fontId="2" fillId="2" borderId="4" xfId="0" applyNumberFormat="1" applyFont="1" applyFill="1" applyBorder="1" applyAlignment="1">
      <alignment horizontal="right" vertical="top" wrapText="1"/>
    </xf>
    <xf numFmtId="169" fontId="2" fillId="2" borderId="4" xfId="15" applyNumberFormat="1" applyFill="1" applyBorder="1"/>
    <xf numFmtId="167" fontId="1" fillId="2" borderId="4" xfId="15" applyNumberFormat="1" applyFont="1" applyFill="1" applyBorder="1" applyAlignment="1">
      <alignment horizontal="right"/>
    </xf>
    <xf numFmtId="165" fontId="2" fillId="2" borderId="0" xfId="15" applyNumberFormat="1" applyFont="1" applyFill="1" applyBorder="1" applyAlignment="1">
      <alignment horizontal="right"/>
    </xf>
    <xf numFmtId="4" fontId="2" fillId="2" borderId="4" xfId="16" applyNumberFormat="1" applyFont="1" applyFill="1" applyBorder="1" applyAlignment="1"/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43" fontId="2" fillId="2" borderId="4" xfId="13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justify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vertical="top" wrapText="1"/>
    </xf>
  </cellXfs>
  <cellStyles count="19">
    <cellStyle name="Millares" xfId="1" builtinId="3"/>
    <cellStyle name="Millares 2 2" xfId="13"/>
    <cellStyle name="Millares 2 3" xfId="3"/>
    <cellStyle name="Millares 4" xfId="12"/>
    <cellStyle name="Millares 5 3" xfId="16"/>
    <cellStyle name="Millares_NUEVO FORMATO DE PRESUPUESTOS" xfId="17"/>
    <cellStyle name="Millares_REPARACION ACUEDUCTO SANCRISTOBAL, CAMBITA GARABITO Y PARAJE LA TOMA (version 1)" xfId="10"/>
    <cellStyle name="Normal" xfId="0" builtinId="0"/>
    <cellStyle name="Normal 11" xfId="11"/>
    <cellStyle name="Normal 18" xfId="18"/>
    <cellStyle name="Normal 2 3" xfId="15"/>
    <cellStyle name="Normal_502-01 alcantarillado sanitario academia de entrenamiento policial de hatilloparte b" xfId="8"/>
    <cellStyle name="Normal_Copia de Copia de Copia de Copia de 153-09 ELECTRIFICACION..." xfId="5"/>
    <cellStyle name="Normal_Hoja1" xfId="4"/>
    <cellStyle name="Normal_Libro2" xfId="2"/>
    <cellStyle name="Normal_presupuesto" xfId="6"/>
    <cellStyle name="Normal_PRESUPUESTO_PRES. ACT. No 2 65-09 al PRES. ELAB. 58-09 REHABILITACION TRAMO LINEA DE ADUCCION Y TERMINACION AC. BATEY GINEBRA-VERAGUA" xfId="7"/>
    <cellStyle name="Normal_REPARACION ACUEDUCTO SANCRISTOBAL, CAMBITA GARABITO Y PARAJE LA TOMA (version 1)" xfId="9"/>
    <cellStyle name="Porcentaje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ordaliza.guillen/Desktop/ESPERALVILLO/600-2012%20OBRA%20DE%20TOMA,%20BOMBEO,%20ELECTRIFICACION,%20DEP.%20REG.,%20LINEA%20DE%20COND.%20Y%20REDES%20AC.%20MULT.%20PERALVILLO-LA%20PLAC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2012"/>
      <sheetName val="ANALISIS "/>
      <sheetName val="CUB-10181-3(Rescision)"/>
      <sheetName val="presupuesto NOV 2012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8">
          <cell r="E188">
            <v>107967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19"/>
  <sheetViews>
    <sheetView showZeros="0" tabSelected="1" view="pageBreakPreview" zoomScaleNormal="100" zoomScaleSheetLayoutView="100" workbookViewId="0">
      <selection activeCell="D7" sqref="D7"/>
    </sheetView>
  </sheetViews>
  <sheetFormatPr baseColWidth="10" defaultRowHeight="12.75" x14ac:dyDescent="0.2"/>
  <cols>
    <col min="1" max="1" width="7.28515625" style="126" customWidth="1"/>
    <col min="2" max="2" width="1.42578125" style="126" hidden="1" customWidth="1"/>
    <col min="3" max="3" width="53.85546875" style="126" customWidth="1"/>
    <col min="4" max="4" width="11.5703125" style="126" customWidth="1"/>
    <col min="5" max="5" width="5.85546875" style="126" customWidth="1"/>
    <col min="6" max="6" width="12.7109375" style="127" bestFit="1" customWidth="1"/>
    <col min="7" max="7" width="13.7109375" style="127" customWidth="1"/>
    <col min="8" max="8" width="13.85546875" style="126" customWidth="1"/>
    <col min="9" max="9" width="37.5703125" style="126" customWidth="1"/>
    <col min="10" max="16384" width="11.42578125" style="126"/>
  </cols>
  <sheetData>
    <row r="1" spans="1:8" s="2" customFormat="1" x14ac:dyDescent="0.2">
      <c r="A1" s="178" t="s">
        <v>0</v>
      </c>
      <c r="B1" s="178"/>
      <c r="C1" s="178"/>
      <c r="D1" s="178"/>
      <c r="E1" s="178"/>
      <c r="F1" s="178"/>
      <c r="G1" s="178"/>
    </row>
    <row r="2" spans="1:8" s="2" customFormat="1" x14ac:dyDescent="0.2">
      <c r="A2" s="178" t="s">
        <v>1</v>
      </c>
      <c r="B2" s="178"/>
      <c r="C2" s="178"/>
      <c r="D2" s="178"/>
      <c r="E2" s="178"/>
      <c r="F2" s="178"/>
      <c r="G2" s="178"/>
    </row>
    <row r="3" spans="1:8" s="2" customFormat="1" x14ac:dyDescent="0.2">
      <c r="A3" s="178" t="s">
        <v>2</v>
      </c>
      <c r="B3" s="178"/>
      <c r="C3" s="178"/>
      <c r="D3" s="178"/>
      <c r="E3" s="178"/>
      <c r="F3" s="178"/>
      <c r="G3" s="178"/>
    </row>
    <row r="4" spans="1:8" s="2" customFormat="1" x14ac:dyDescent="0.2">
      <c r="A4" s="178" t="s">
        <v>327</v>
      </c>
      <c r="B4" s="178"/>
      <c r="C4" s="178"/>
      <c r="D4" s="178"/>
      <c r="E4" s="178"/>
      <c r="F4" s="178"/>
      <c r="G4" s="178"/>
    </row>
    <row r="5" spans="1:8" s="177" customFormat="1" ht="18" customHeight="1" x14ac:dyDescent="0.2">
      <c r="A5" s="179" t="s">
        <v>336</v>
      </c>
      <c r="B5" s="179"/>
      <c r="C5" s="179"/>
      <c r="D5" s="179"/>
      <c r="E5" s="179"/>
      <c r="F5" s="179"/>
      <c r="G5" s="179"/>
    </row>
    <row r="6" spans="1:8" s="4" customFormat="1" ht="30" customHeight="1" x14ac:dyDescent="0.2">
      <c r="A6" s="183" t="s">
        <v>337</v>
      </c>
      <c r="B6" s="183"/>
      <c r="C6" s="183"/>
      <c r="D6" s="183"/>
      <c r="E6" s="183"/>
      <c r="F6" s="183"/>
      <c r="G6" s="183"/>
    </row>
    <row r="7" spans="1:8" s="4" customFormat="1" ht="16.5" customHeight="1" x14ac:dyDescent="0.2">
      <c r="A7" s="1" t="s">
        <v>3</v>
      </c>
      <c r="B7" s="2"/>
      <c r="C7" s="2"/>
      <c r="D7" s="2" t="s">
        <v>4</v>
      </c>
      <c r="E7" s="2"/>
      <c r="F7" s="137"/>
      <c r="G7" s="3"/>
    </row>
    <row r="8" spans="1:8" s="4" customFormat="1" ht="8.25" customHeight="1" x14ac:dyDescent="0.2">
      <c r="A8" s="2"/>
      <c r="B8" s="2"/>
      <c r="C8" s="2"/>
      <c r="E8" s="2"/>
      <c r="F8" s="3"/>
      <c r="G8" s="3"/>
    </row>
    <row r="9" spans="1:8" s="8" customFormat="1" x14ac:dyDescent="0.2">
      <c r="A9" s="5" t="s">
        <v>5</v>
      </c>
      <c r="B9" s="5"/>
      <c r="C9" s="5" t="s">
        <v>6</v>
      </c>
      <c r="D9" s="5" t="s">
        <v>7</v>
      </c>
      <c r="E9" s="5" t="s">
        <v>8</v>
      </c>
      <c r="F9" s="6" t="s">
        <v>9</v>
      </c>
      <c r="G9" s="7" t="s">
        <v>10</v>
      </c>
    </row>
    <row r="10" spans="1:8" s="138" customFormat="1" x14ac:dyDescent="0.2">
      <c r="A10" s="9"/>
      <c r="B10" s="9"/>
      <c r="C10" s="10"/>
      <c r="D10" s="11"/>
      <c r="E10" s="12"/>
      <c r="F10" s="13"/>
      <c r="G10" s="13"/>
    </row>
    <row r="11" spans="1:8" s="138" customFormat="1" ht="38.25" x14ac:dyDescent="0.2">
      <c r="A11" s="14" t="s">
        <v>11</v>
      </c>
      <c r="B11" s="15"/>
      <c r="C11" s="16" t="s">
        <v>12</v>
      </c>
      <c r="D11" s="17"/>
      <c r="E11" s="18"/>
      <c r="F11" s="19"/>
      <c r="G11" s="19"/>
    </row>
    <row r="12" spans="1:8" s="2" customFormat="1" x14ac:dyDescent="0.2">
      <c r="A12" s="20"/>
      <c r="B12" s="20"/>
      <c r="C12" s="21"/>
      <c r="D12" s="22"/>
      <c r="E12" s="23"/>
      <c r="F12" s="24"/>
      <c r="G12" s="24"/>
    </row>
    <row r="13" spans="1:8" s="2" customFormat="1" x14ac:dyDescent="0.2">
      <c r="A13" s="20">
        <v>1</v>
      </c>
      <c r="B13" s="20"/>
      <c r="C13" s="21" t="s">
        <v>13</v>
      </c>
      <c r="D13" s="22">
        <v>1000</v>
      </c>
      <c r="E13" s="23" t="s">
        <v>14</v>
      </c>
      <c r="F13" s="24">
        <v>5</v>
      </c>
      <c r="G13" s="24">
        <f>ROUND(F13*D13,2)</f>
        <v>5000</v>
      </c>
      <c r="H13" s="3"/>
    </row>
    <row r="14" spans="1:8" s="2" customFormat="1" x14ac:dyDescent="0.2">
      <c r="A14" s="20"/>
      <c r="B14" s="20"/>
      <c r="C14" s="21"/>
      <c r="D14" s="22"/>
      <c r="E14" s="23"/>
      <c r="F14" s="24"/>
      <c r="G14" s="24"/>
      <c r="H14" s="3"/>
    </row>
    <row r="15" spans="1:8" s="138" customFormat="1" x14ac:dyDescent="0.2">
      <c r="A15" s="15">
        <v>2</v>
      </c>
      <c r="B15" s="15"/>
      <c r="C15" s="16" t="s">
        <v>15</v>
      </c>
      <c r="D15" s="17"/>
      <c r="E15" s="18"/>
      <c r="F15" s="19"/>
      <c r="G15" s="24"/>
      <c r="H15" s="3"/>
    </row>
    <row r="16" spans="1:8" s="2" customFormat="1" x14ac:dyDescent="0.2">
      <c r="A16" s="20">
        <v>2.1</v>
      </c>
      <c r="B16" s="20"/>
      <c r="C16" s="21" t="s">
        <v>16</v>
      </c>
      <c r="D16" s="22">
        <v>810</v>
      </c>
      <c r="E16" s="23" t="s">
        <v>17</v>
      </c>
      <c r="F16" s="24">
        <v>154.52000000000001</v>
      </c>
      <c r="G16" s="24">
        <f>ROUND(F16*D16,2)</f>
        <v>125161.2</v>
      </c>
      <c r="H16" s="3"/>
    </row>
    <row r="17" spans="1:8" s="2" customFormat="1" x14ac:dyDescent="0.2">
      <c r="A17" s="20">
        <v>2.2000000000000002</v>
      </c>
      <c r="B17" s="20"/>
      <c r="C17" s="21" t="s">
        <v>18</v>
      </c>
      <c r="D17" s="22">
        <v>70</v>
      </c>
      <c r="E17" s="23" t="s">
        <v>17</v>
      </c>
      <c r="F17" s="24">
        <v>950</v>
      </c>
      <c r="G17" s="24">
        <f>ROUND(F17*D17,2)</f>
        <v>66500</v>
      </c>
      <c r="H17" s="3"/>
    </row>
    <row r="18" spans="1:8" s="2" customFormat="1" x14ac:dyDescent="0.2">
      <c r="A18" s="20">
        <v>2.2999999999999998</v>
      </c>
      <c r="B18" s="20"/>
      <c r="C18" s="21" t="s">
        <v>19</v>
      </c>
      <c r="D18" s="22">
        <v>685.71</v>
      </c>
      <c r="E18" s="23" t="s">
        <v>17</v>
      </c>
      <c r="F18" s="24">
        <v>152.44</v>
      </c>
      <c r="G18" s="24">
        <f>ROUND(F18*D18,2)</f>
        <v>104529.63</v>
      </c>
      <c r="H18" s="3"/>
    </row>
    <row r="19" spans="1:8" s="2" customFormat="1" x14ac:dyDescent="0.2">
      <c r="A19" s="20">
        <v>2.4</v>
      </c>
      <c r="B19" s="20"/>
      <c r="C19" s="21" t="s">
        <v>20</v>
      </c>
      <c r="D19" s="22">
        <v>149.15</v>
      </c>
      <c r="E19" s="23" t="s">
        <v>17</v>
      </c>
      <c r="F19" s="24">
        <v>165</v>
      </c>
      <c r="G19" s="24">
        <f>ROUND(F19*D19,2)</f>
        <v>24609.75</v>
      </c>
      <c r="H19" s="3"/>
    </row>
    <row r="20" spans="1:8" s="2" customFormat="1" x14ac:dyDescent="0.2">
      <c r="A20" s="20"/>
      <c r="B20" s="20"/>
      <c r="C20" s="21"/>
      <c r="D20" s="22"/>
      <c r="E20" s="23"/>
      <c r="F20" s="24"/>
      <c r="G20" s="24"/>
      <c r="H20" s="3"/>
    </row>
    <row r="21" spans="1:8" s="138" customFormat="1" x14ac:dyDescent="0.2">
      <c r="A21" s="15">
        <v>3</v>
      </c>
      <c r="B21" s="15"/>
      <c r="C21" s="16" t="s">
        <v>21</v>
      </c>
      <c r="D21" s="17"/>
      <c r="E21" s="18"/>
      <c r="F21" s="19"/>
      <c r="G21" s="24"/>
      <c r="H21" s="3"/>
    </row>
    <row r="22" spans="1:8" s="2" customFormat="1" ht="25.5" x14ac:dyDescent="0.2">
      <c r="A22" s="20">
        <v>3.1</v>
      </c>
      <c r="B22" s="20"/>
      <c r="C22" s="21" t="s">
        <v>22</v>
      </c>
      <c r="D22" s="22">
        <v>1030</v>
      </c>
      <c r="E22" s="23" t="s">
        <v>14</v>
      </c>
      <c r="F22" s="25">
        <v>1138.07</v>
      </c>
      <c r="G22" s="24">
        <f>ROUND(F22*D22,2)</f>
        <v>1172212.1000000001</v>
      </c>
      <c r="H22" s="3"/>
    </row>
    <row r="23" spans="1:8" s="2" customFormat="1" x14ac:dyDescent="0.2">
      <c r="A23" s="20"/>
      <c r="B23" s="20"/>
      <c r="C23" s="21"/>
      <c r="D23" s="22"/>
      <c r="E23" s="23"/>
      <c r="F23" s="24"/>
      <c r="G23" s="24"/>
      <c r="H23" s="3"/>
    </row>
    <row r="24" spans="1:8" s="138" customFormat="1" x14ac:dyDescent="0.2">
      <c r="A24" s="15">
        <v>4</v>
      </c>
      <c r="B24" s="15"/>
      <c r="C24" s="16" t="s">
        <v>23</v>
      </c>
      <c r="D24" s="17"/>
      <c r="E24" s="18"/>
      <c r="F24" s="19"/>
      <c r="G24" s="24"/>
      <c r="H24" s="3"/>
    </row>
    <row r="25" spans="1:8" s="2" customFormat="1" ht="25.5" x14ac:dyDescent="0.2">
      <c r="A25" s="20">
        <v>4.0999999999999996</v>
      </c>
      <c r="B25" s="20"/>
      <c r="C25" s="21" t="s">
        <v>22</v>
      </c>
      <c r="D25" s="22">
        <v>1030</v>
      </c>
      <c r="E25" s="23" t="s">
        <v>14</v>
      </c>
      <c r="F25" s="25">
        <v>39.299999999999997</v>
      </c>
      <c r="G25" s="24">
        <f>ROUND(F25*D25,2)</f>
        <v>40479</v>
      </c>
      <c r="H25" s="3"/>
    </row>
    <row r="26" spans="1:8" s="2" customFormat="1" x14ac:dyDescent="0.2">
      <c r="A26" s="20"/>
      <c r="B26" s="20"/>
      <c r="C26" s="21"/>
      <c r="D26" s="22"/>
      <c r="E26" s="23"/>
      <c r="F26" s="25"/>
      <c r="G26" s="24"/>
      <c r="H26" s="3"/>
    </row>
    <row r="27" spans="1:8" s="2" customFormat="1" x14ac:dyDescent="0.2">
      <c r="A27" s="15">
        <v>5</v>
      </c>
      <c r="B27" s="15"/>
      <c r="C27" s="16" t="s">
        <v>24</v>
      </c>
      <c r="D27" s="22"/>
      <c r="E27" s="23"/>
      <c r="F27" s="25"/>
      <c r="G27" s="24"/>
      <c r="H27" s="3"/>
    </row>
    <row r="28" spans="1:8" s="2" customFormat="1" ht="25.5" x14ac:dyDescent="0.2">
      <c r="A28" s="20">
        <v>5.0999999999999996</v>
      </c>
      <c r="B28" s="20"/>
      <c r="C28" s="21" t="s">
        <v>25</v>
      </c>
      <c r="D28" s="22">
        <v>0.15</v>
      </c>
      <c r="E28" s="23" t="s">
        <v>26</v>
      </c>
      <c r="F28" s="25">
        <f>+G22</f>
        <v>1172212.1000000001</v>
      </c>
      <c r="G28" s="24">
        <f>ROUND(F28*D28,2)</f>
        <v>175831.82</v>
      </c>
      <c r="H28" s="3"/>
    </row>
    <row r="29" spans="1:8" s="2" customFormat="1" x14ac:dyDescent="0.2">
      <c r="A29" s="20"/>
      <c r="B29" s="20"/>
      <c r="C29" s="21"/>
      <c r="D29" s="22"/>
      <c r="E29" s="23"/>
      <c r="F29" s="25"/>
      <c r="G29" s="24"/>
      <c r="H29" s="3"/>
    </row>
    <row r="30" spans="1:8" s="2" customFormat="1" x14ac:dyDescent="0.2">
      <c r="A30" s="20">
        <v>6</v>
      </c>
      <c r="B30" s="20"/>
      <c r="C30" s="21" t="s">
        <v>27</v>
      </c>
      <c r="D30" s="22">
        <f>+D25</f>
        <v>1030</v>
      </c>
      <c r="E30" s="23" t="s">
        <v>14</v>
      </c>
      <c r="F30" s="25">
        <v>16.760000000000002</v>
      </c>
      <c r="G30" s="24">
        <f>ROUND(F30*D30,2)</f>
        <v>17262.8</v>
      </c>
      <c r="H30" s="3"/>
    </row>
    <row r="31" spans="1:8" s="2" customFormat="1" x14ac:dyDescent="0.2">
      <c r="A31" s="20">
        <v>7</v>
      </c>
      <c r="B31" s="20"/>
      <c r="C31" s="21" t="s">
        <v>28</v>
      </c>
      <c r="D31" s="22">
        <v>1</v>
      </c>
      <c r="E31" s="23" t="s">
        <v>29</v>
      </c>
      <c r="F31" s="25">
        <v>200000</v>
      </c>
      <c r="G31" s="24">
        <f>ROUND(F31*D31,2)</f>
        <v>200000</v>
      </c>
      <c r="H31" s="3"/>
    </row>
    <row r="32" spans="1:8" s="2" customFormat="1" x14ac:dyDescent="0.2">
      <c r="A32" s="20">
        <v>8</v>
      </c>
      <c r="B32" s="20"/>
      <c r="C32" s="21" t="s">
        <v>30</v>
      </c>
      <c r="D32" s="22">
        <v>1000</v>
      </c>
      <c r="E32" s="23" t="s">
        <v>14</v>
      </c>
      <c r="F32" s="25">
        <v>50.15</v>
      </c>
      <c r="G32" s="24">
        <f>ROUND(F32*D32,2)</f>
        <v>50150</v>
      </c>
      <c r="H32" s="3"/>
    </row>
    <row r="33" spans="1:8" s="2" customFormat="1" ht="9" customHeight="1" x14ac:dyDescent="0.2">
      <c r="A33" s="20"/>
      <c r="B33" s="20"/>
      <c r="C33" s="21"/>
      <c r="D33" s="22"/>
      <c r="E33" s="23"/>
      <c r="F33" s="25"/>
      <c r="G33" s="24">
        <f t="shared" ref="G33:G39" si="0">ROUND(F33*D33,2)</f>
        <v>0</v>
      </c>
      <c r="H33" s="3"/>
    </row>
    <row r="34" spans="1:8" s="2" customFormat="1" x14ac:dyDescent="0.2">
      <c r="A34" s="15">
        <v>9</v>
      </c>
      <c r="B34" s="15"/>
      <c r="C34" s="16" t="s">
        <v>31</v>
      </c>
      <c r="D34" s="22"/>
      <c r="E34" s="23"/>
      <c r="F34" s="25"/>
      <c r="G34" s="24">
        <f t="shared" si="0"/>
        <v>0</v>
      </c>
      <c r="H34" s="3"/>
    </row>
    <row r="35" spans="1:8" s="2" customFormat="1" x14ac:dyDescent="0.2">
      <c r="A35" s="20">
        <v>9.1</v>
      </c>
      <c r="B35" s="20"/>
      <c r="C35" s="26" t="s">
        <v>32</v>
      </c>
      <c r="D35" s="27">
        <v>2060</v>
      </c>
      <c r="E35" s="28" t="s">
        <v>33</v>
      </c>
      <c r="F35" s="27">
        <v>40.04</v>
      </c>
      <c r="G35" s="24">
        <f t="shared" si="0"/>
        <v>82482.399999999994</v>
      </c>
      <c r="H35" s="3"/>
    </row>
    <row r="36" spans="1:8" s="2" customFormat="1" x14ac:dyDescent="0.2">
      <c r="A36" s="20">
        <v>9.1999999999999993</v>
      </c>
      <c r="B36" s="20"/>
      <c r="C36" s="26" t="s">
        <v>34</v>
      </c>
      <c r="D36" s="27">
        <v>721</v>
      </c>
      <c r="E36" s="28" t="s">
        <v>35</v>
      </c>
      <c r="F36" s="27">
        <v>38.58</v>
      </c>
      <c r="G36" s="24">
        <f t="shared" si="0"/>
        <v>27816.18</v>
      </c>
      <c r="H36" s="3"/>
    </row>
    <row r="37" spans="1:8" s="2" customFormat="1" x14ac:dyDescent="0.2">
      <c r="A37" s="20">
        <v>9.3000000000000007</v>
      </c>
      <c r="B37" s="20"/>
      <c r="C37" s="26" t="s">
        <v>36</v>
      </c>
      <c r="D37" s="29">
        <f>D36*0.05*1.3</f>
        <v>46.865000000000009</v>
      </c>
      <c r="E37" s="30" t="s">
        <v>17</v>
      </c>
      <c r="F37" s="27">
        <v>150</v>
      </c>
      <c r="G37" s="24">
        <f t="shared" si="0"/>
        <v>7029.75</v>
      </c>
      <c r="H37" s="3"/>
    </row>
    <row r="38" spans="1:8" s="2" customFormat="1" x14ac:dyDescent="0.2">
      <c r="A38" s="20">
        <v>9.4</v>
      </c>
      <c r="B38" s="20"/>
      <c r="C38" s="26" t="s">
        <v>37</v>
      </c>
      <c r="D38" s="27">
        <f>D36*0.2*1.2</f>
        <v>173.04000000000002</v>
      </c>
      <c r="E38" s="28" t="s">
        <v>17</v>
      </c>
      <c r="F38" s="27">
        <v>550</v>
      </c>
      <c r="G38" s="24">
        <f t="shared" si="0"/>
        <v>95172</v>
      </c>
      <c r="H38" s="3"/>
    </row>
    <row r="39" spans="1:8" s="2" customFormat="1" x14ac:dyDescent="0.2">
      <c r="A39" s="20">
        <v>9.5</v>
      </c>
      <c r="B39" s="20"/>
      <c r="C39" s="26" t="s">
        <v>335</v>
      </c>
      <c r="D39" s="27">
        <f>D36</f>
        <v>721</v>
      </c>
      <c r="E39" s="28" t="s">
        <v>35</v>
      </c>
      <c r="F39" s="27">
        <v>843.75</v>
      </c>
      <c r="G39" s="24">
        <f t="shared" si="0"/>
        <v>608343.75</v>
      </c>
      <c r="H39" s="3"/>
    </row>
    <row r="40" spans="1:8" s="2" customFormat="1" x14ac:dyDescent="0.2">
      <c r="A40" s="20">
        <v>9.6</v>
      </c>
      <c r="B40" s="20"/>
      <c r="C40" s="29" t="s">
        <v>329</v>
      </c>
      <c r="D40" s="146">
        <f>+D39*0.05*103</f>
        <v>3713.1500000000005</v>
      </c>
      <c r="E40" s="147" t="s">
        <v>328</v>
      </c>
      <c r="F40" s="29">
        <v>22</v>
      </c>
      <c r="G40" s="148">
        <f t="shared" ref="G40" si="1">ROUND(D40*F40,2)</f>
        <v>81689.3</v>
      </c>
      <c r="H40" s="3"/>
    </row>
    <row r="41" spans="1:8" s="164" customFormat="1" x14ac:dyDescent="0.2">
      <c r="A41" s="14"/>
      <c r="B41" s="14"/>
      <c r="C41" s="14" t="s">
        <v>38</v>
      </c>
      <c r="D41" s="18"/>
      <c r="E41" s="18"/>
      <c r="F41" s="31"/>
      <c r="G41" s="32">
        <f>SUM(G12:G40)</f>
        <v>2884269.6799999997</v>
      </c>
      <c r="H41" s="162"/>
    </row>
    <row r="42" spans="1:8" s="164" customFormat="1" ht="12" customHeight="1" x14ac:dyDescent="0.2">
      <c r="A42" s="14"/>
      <c r="B42" s="14"/>
      <c r="C42" s="14"/>
      <c r="D42" s="18"/>
      <c r="E42" s="18"/>
      <c r="F42" s="31"/>
      <c r="G42" s="32"/>
      <c r="H42" s="2"/>
    </row>
    <row r="43" spans="1:8" s="2" customFormat="1" x14ac:dyDescent="0.2">
      <c r="A43" s="14" t="s">
        <v>39</v>
      </c>
      <c r="B43" s="15"/>
      <c r="C43" s="16" t="s">
        <v>40</v>
      </c>
      <c r="D43" s="22"/>
      <c r="E43" s="23"/>
      <c r="F43" s="24"/>
      <c r="G43" s="24"/>
    </row>
    <row r="44" spans="1:8" s="2" customFormat="1" ht="10.5" customHeight="1" x14ac:dyDescent="0.2">
      <c r="A44" s="15"/>
      <c r="B44" s="15"/>
      <c r="C44" s="16"/>
      <c r="D44" s="22"/>
      <c r="E44" s="23"/>
      <c r="F44" s="24"/>
      <c r="G44" s="24"/>
    </row>
    <row r="45" spans="1:8" s="2" customFormat="1" x14ac:dyDescent="0.2">
      <c r="A45" s="15" t="s">
        <v>41</v>
      </c>
      <c r="B45" s="15"/>
      <c r="C45" s="16" t="s">
        <v>42</v>
      </c>
      <c r="D45" s="22"/>
      <c r="E45" s="23"/>
      <c r="F45" s="24"/>
      <c r="G45" s="24"/>
    </row>
    <row r="46" spans="1:8" s="2" customFormat="1" x14ac:dyDescent="0.2">
      <c r="A46" s="15"/>
      <c r="B46" s="15"/>
      <c r="C46" s="26"/>
      <c r="D46" s="22"/>
      <c r="E46" s="23"/>
      <c r="F46" s="24"/>
      <c r="G46" s="24"/>
    </row>
    <row r="47" spans="1:8" s="2" customFormat="1" x14ac:dyDescent="0.2">
      <c r="A47" s="33">
        <v>1</v>
      </c>
      <c r="B47" s="15"/>
      <c r="C47" s="34" t="s">
        <v>43</v>
      </c>
      <c r="D47" s="22"/>
      <c r="E47" s="23"/>
      <c r="F47" s="24"/>
      <c r="G47" s="24"/>
    </row>
    <row r="48" spans="1:8" s="2" customFormat="1" x14ac:dyDescent="0.2">
      <c r="A48" s="35">
        <v>1.1000000000000001</v>
      </c>
      <c r="B48" s="15"/>
      <c r="C48" s="36" t="s">
        <v>44</v>
      </c>
      <c r="D48" s="37">
        <v>1</v>
      </c>
      <c r="E48" s="38" t="s">
        <v>29</v>
      </c>
      <c r="F48" s="39">
        <v>2000</v>
      </c>
      <c r="G48" s="40">
        <f>ROUND(F48*D48,2)</f>
        <v>2000</v>
      </c>
      <c r="H48" s="3"/>
    </row>
    <row r="49" spans="1:8" s="2" customFormat="1" x14ac:dyDescent="0.2">
      <c r="A49" s="35"/>
      <c r="B49" s="15"/>
      <c r="C49" s="26"/>
      <c r="D49" s="37"/>
      <c r="E49" s="38"/>
      <c r="F49" s="39"/>
      <c r="G49" s="40"/>
      <c r="H49" s="3"/>
    </row>
    <row r="50" spans="1:8" s="2" customFormat="1" x14ac:dyDescent="0.2">
      <c r="A50" s="33">
        <v>2</v>
      </c>
      <c r="B50" s="15"/>
      <c r="C50" s="34" t="s">
        <v>15</v>
      </c>
      <c r="D50" s="37"/>
      <c r="E50" s="38"/>
      <c r="F50" s="39"/>
      <c r="G50" s="40"/>
      <c r="H50" s="3"/>
    </row>
    <row r="51" spans="1:8" s="2" customFormat="1" ht="25.5" x14ac:dyDescent="0.2">
      <c r="A51" s="41">
        <v>2.1</v>
      </c>
      <c r="B51" s="15"/>
      <c r="C51" s="42" t="s">
        <v>45</v>
      </c>
      <c r="D51" s="37"/>
      <c r="E51" s="38"/>
      <c r="F51" s="43"/>
      <c r="G51" s="43"/>
      <c r="H51" s="3"/>
    </row>
    <row r="52" spans="1:8" s="2" customFormat="1" x14ac:dyDescent="0.2">
      <c r="A52" s="44" t="s">
        <v>46</v>
      </c>
      <c r="B52" s="15"/>
      <c r="C52" s="45" t="s">
        <v>47</v>
      </c>
      <c r="D52" s="37">
        <v>120.41</v>
      </c>
      <c r="E52" s="38" t="s">
        <v>17</v>
      </c>
      <c r="F52" s="43">
        <v>1181.54</v>
      </c>
      <c r="G52" s="43">
        <f>ROUND(F52*D52,2)</f>
        <v>142269.23000000001</v>
      </c>
      <c r="H52" s="3"/>
    </row>
    <row r="53" spans="1:8" s="2" customFormat="1" x14ac:dyDescent="0.2">
      <c r="A53" s="44" t="s">
        <v>48</v>
      </c>
      <c r="B53" s="15"/>
      <c r="C53" s="45" t="s">
        <v>49</v>
      </c>
      <c r="D53" s="37">
        <v>280.95999999999998</v>
      </c>
      <c r="E53" s="38" t="s">
        <v>17</v>
      </c>
      <c r="F53" s="43">
        <v>154.52000000000001</v>
      </c>
      <c r="G53" s="43">
        <f>ROUND(F53*D53,2)</f>
        <v>43413.94</v>
      </c>
      <c r="H53" s="3"/>
    </row>
    <row r="54" spans="1:8" s="2" customFormat="1" x14ac:dyDescent="0.2">
      <c r="A54" s="46">
        <v>2.2000000000000002</v>
      </c>
      <c r="B54" s="15"/>
      <c r="C54" s="45" t="s">
        <v>50</v>
      </c>
      <c r="D54" s="37">
        <v>58.81</v>
      </c>
      <c r="E54" s="38" t="s">
        <v>17</v>
      </c>
      <c r="F54" s="43">
        <v>75</v>
      </c>
      <c r="G54" s="43">
        <f>ROUND(F54*D54,2)</f>
        <v>4410.75</v>
      </c>
      <c r="H54" s="3"/>
    </row>
    <row r="55" spans="1:8" s="2" customFormat="1" x14ac:dyDescent="0.2">
      <c r="A55" s="44">
        <v>2.2999999999999998</v>
      </c>
      <c r="B55" s="15"/>
      <c r="C55" s="45" t="s">
        <v>51</v>
      </c>
      <c r="D55" s="37">
        <v>241.91</v>
      </c>
      <c r="E55" s="38" t="s">
        <v>17</v>
      </c>
      <c r="F55" s="43">
        <v>165</v>
      </c>
      <c r="G55" s="43">
        <f>ROUND(F55*D55,2)</f>
        <v>39915.15</v>
      </c>
      <c r="H55" s="3"/>
    </row>
    <row r="56" spans="1:8" s="2" customFormat="1" x14ac:dyDescent="0.2">
      <c r="A56" s="35"/>
      <c r="B56" s="15"/>
      <c r="C56" s="26"/>
      <c r="D56" s="37"/>
      <c r="E56" s="38"/>
      <c r="F56" s="39"/>
      <c r="G56" s="40"/>
      <c r="H56" s="3"/>
    </row>
    <row r="57" spans="1:8" s="2" customFormat="1" x14ac:dyDescent="0.2">
      <c r="A57" s="35">
        <v>3</v>
      </c>
      <c r="B57" s="15"/>
      <c r="C57" s="26" t="s">
        <v>52</v>
      </c>
      <c r="D57" s="37">
        <v>3.74</v>
      </c>
      <c r="E57" s="38" t="s">
        <v>17</v>
      </c>
      <c r="F57" s="43">
        <v>5660.05</v>
      </c>
      <c r="G57" s="40">
        <f>ROUND(F57*D57,2)</f>
        <v>21168.59</v>
      </c>
      <c r="H57" s="3"/>
    </row>
    <row r="58" spans="1:8" s="2" customFormat="1" x14ac:dyDescent="0.2">
      <c r="A58" s="35"/>
      <c r="B58" s="15"/>
      <c r="C58" s="26"/>
      <c r="D58" s="37"/>
      <c r="E58" s="38"/>
      <c r="F58" s="43"/>
      <c r="G58" s="40"/>
      <c r="H58" s="3"/>
    </row>
    <row r="59" spans="1:8" s="2" customFormat="1" x14ac:dyDescent="0.2">
      <c r="A59" s="33">
        <v>4</v>
      </c>
      <c r="B59" s="15"/>
      <c r="C59" s="34" t="s">
        <v>53</v>
      </c>
      <c r="D59" s="37"/>
      <c r="E59" s="38"/>
      <c r="F59" s="43"/>
      <c r="G59" s="40"/>
      <c r="H59" s="3"/>
    </row>
    <row r="60" spans="1:8" s="2" customFormat="1" x14ac:dyDescent="0.2">
      <c r="A60" s="35">
        <v>4.0999999999999996</v>
      </c>
      <c r="B60" s="15"/>
      <c r="C60" s="26" t="s">
        <v>54</v>
      </c>
      <c r="D60" s="37">
        <v>20.63</v>
      </c>
      <c r="E60" s="38" t="s">
        <v>17</v>
      </c>
      <c r="F60" s="43">
        <v>10667.71</v>
      </c>
      <c r="G60" s="40">
        <f t="shared" ref="G60:G65" si="2">ROUND(F60*D60,2)</f>
        <v>220074.86</v>
      </c>
      <c r="H60" s="3"/>
    </row>
    <row r="61" spans="1:8" s="2" customFormat="1" x14ac:dyDescent="0.2">
      <c r="A61" s="35">
        <v>4.2</v>
      </c>
      <c r="B61" s="15"/>
      <c r="C61" s="26" t="s">
        <v>55</v>
      </c>
      <c r="D61" s="37">
        <v>6.44</v>
      </c>
      <c r="E61" s="38" t="s">
        <v>17</v>
      </c>
      <c r="F61" s="43">
        <v>16147.57</v>
      </c>
      <c r="G61" s="40">
        <f t="shared" si="2"/>
        <v>103990.35</v>
      </c>
      <c r="H61" s="3"/>
    </row>
    <row r="62" spans="1:8" s="2" customFormat="1" x14ac:dyDescent="0.2">
      <c r="A62" s="35">
        <v>4.3</v>
      </c>
      <c r="B62" s="15"/>
      <c r="C62" s="26" t="s">
        <v>56</v>
      </c>
      <c r="D62" s="37">
        <v>20.52</v>
      </c>
      <c r="E62" s="38" t="s">
        <v>17</v>
      </c>
      <c r="F62" s="43">
        <v>20774.72</v>
      </c>
      <c r="G62" s="40">
        <f t="shared" si="2"/>
        <v>426297.25</v>
      </c>
      <c r="H62" s="3"/>
    </row>
    <row r="63" spans="1:8" s="2" customFormat="1" x14ac:dyDescent="0.2">
      <c r="A63" s="35">
        <v>4.4000000000000004</v>
      </c>
      <c r="B63" s="15"/>
      <c r="C63" s="26" t="s">
        <v>57</v>
      </c>
      <c r="D63" s="37">
        <v>0.49</v>
      </c>
      <c r="E63" s="38" t="s">
        <v>17</v>
      </c>
      <c r="F63" s="43">
        <v>31328.69</v>
      </c>
      <c r="G63" s="40">
        <f t="shared" si="2"/>
        <v>15351.06</v>
      </c>
      <c r="H63" s="3"/>
    </row>
    <row r="64" spans="1:8" s="2" customFormat="1" x14ac:dyDescent="0.2">
      <c r="A64" s="35">
        <v>4.5</v>
      </c>
      <c r="B64" s="15"/>
      <c r="C64" s="26" t="s">
        <v>58</v>
      </c>
      <c r="D64" s="37">
        <v>0.47</v>
      </c>
      <c r="E64" s="38" t="s">
        <v>17</v>
      </c>
      <c r="F64" s="43">
        <v>22757.69</v>
      </c>
      <c r="G64" s="40">
        <f t="shared" si="2"/>
        <v>10696.11</v>
      </c>
      <c r="H64" s="3"/>
    </row>
    <row r="65" spans="1:8" s="2" customFormat="1" x14ac:dyDescent="0.2">
      <c r="A65" s="35">
        <v>4.5999999999999996</v>
      </c>
      <c r="B65" s="15"/>
      <c r="C65" s="26" t="s">
        <v>59</v>
      </c>
      <c r="D65" s="37">
        <v>6.93</v>
      </c>
      <c r="E65" s="38" t="s">
        <v>17</v>
      </c>
      <c r="F65" s="43">
        <v>13026.65</v>
      </c>
      <c r="G65" s="40">
        <f t="shared" si="2"/>
        <v>90274.68</v>
      </c>
      <c r="H65" s="3"/>
    </row>
    <row r="66" spans="1:8" s="2" customFormat="1" x14ac:dyDescent="0.2">
      <c r="A66" s="35"/>
      <c r="B66" s="15"/>
      <c r="C66" s="45"/>
      <c r="D66" s="37"/>
      <c r="E66" s="38"/>
      <c r="F66" s="43"/>
      <c r="G66" s="40"/>
      <c r="H66" s="3"/>
    </row>
    <row r="67" spans="1:8" s="2" customFormat="1" x14ac:dyDescent="0.2">
      <c r="A67" s="33">
        <v>5</v>
      </c>
      <c r="B67" s="15"/>
      <c r="C67" s="42" t="s">
        <v>60</v>
      </c>
      <c r="D67" s="37"/>
      <c r="E67" s="38"/>
      <c r="F67" s="43"/>
      <c r="G67" s="40"/>
      <c r="H67" s="3"/>
    </row>
    <row r="68" spans="1:8" s="2" customFormat="1" x14ac:dyDescent="0.2">
      <c r="A68" s="35">
        <v>5.0999999999999996</v>
      </c>
      <c r="B68" s="15"/>
      <c r="C68" s="45" t="s">
        <v>61</v>
      </c>
      <c r="D68" s="37">
        <v>50</v>
      </c>
      <c r="E68" s="38" t="s">
        <v>35</v>
      </c>
      <c r="F68" s="43">
        <v>511.26</v>
      </c>
      <c r="G68" s="40">
        <f t="shared" ref="G68:G73" si="3">ROUND(F68*D68,2)</f>
        <v>25563</v>
      </c>
      <c r="H68" s="3"/>
    </row>
    <row r="69" spans="1:8" s="2" customFormat="1" x14ac:dyDescent="0.2">
      <c r="A69" s="35">
        <v>5.2</v>
      </c>
      <c r="B69" s="15"/>
      <c r="C69" s="45" t="s">
        <v>62</v>
      </c>
      <c r="D69" s="37">
        <v>81.540000000000006</v>
      </c>
      <c r="E69" s="38" t="s">
        <v>35</v>
      </c>
      <c r="F69" s="43">
        <v>272.41000000000003</v>
      </c>
      <c r="G69" s="40">
        <f t="shared" si="3"/>
        <v>22212.31</v>
      </c>
      <c r="H69" s="3"/>
    </row>
    <row r="70" spans="1:8" s="2" customFormat="1" x14ac:dyDescent="0.2">
      <c r="A70" s="35">
        <v>5.3</v>
      </c>
      <c r="B70" s="15"/>
      <c r="C70" s="45" t="s">
        <v>63</v>
      </c>
      <c r="D70" s="37">
        <v>16</v>
      </c>
      <c r="E70" s="38" t="s">
        <v>35</v>
      </c>
      <c r="F70" s="43">
        <v>235.76</v>
      </c>
      <c r="G70" s="40">
        <f t="shared" si="3"/>
        <v>3772.16</v>
      </c>
      <c r="H70" s="3"/>
    </row>
    <row r="71" spans="1:8" s="2" customFormat="1" x14ac:dyDescent="0.2">
      <c r="A71" s="35">
        <v>5.4</v>
      </c>
      <c r="B71" s="15"/>
      <c r="C71" s="45" t="s">
        <v>64</v>
      </c>
      <c r="D71" s="37">
        <v>57.75</v>
      </c>
      <c r="E71" s="38" t="s">
        <v>35</v>
      </c>
      <c r="F71" s="43">
        <v>463.03</v>
      </c>
      <c r="G71" s="40">
        <f t="shared" si="3"/>
        <v>26739.98</v>
      </c>
      <c r="H71" s="3"/>
    </row>
    <row r="72" spans="1:8" s="2" customFormat="1" x14ac:dyDescent="0.2">
      <c r="A72" s="35">
        <v>5.5</v>
      </c>
      <c r="B72" s="15"/>
      <c r="C72" s="45" t="s">
        <v>65</v>
      </c>
      <c r="D72" s="37">
        <v>44.8</v>
      </c>
      <c r="E72" s="38" t="s">
        <v>14</v>
      </c>
      <c r="F72" s="43">
        <v>61.85</v>
      </c>
      <c r="G72" s="40">
        <f t="shared" si="3"/>
        <v>2770.88</v>
      </c>
      <c r="H72" s="3"/>
    </row>
    <row r="73" spans="1:8" s="2" customFormat="1" x14ac:dyDescent="0.2">
      <c r="A73" s="35">
        <v>5.6</v>
      </c>
      <c r="B73" s="15"/>
      <c r="C73" s="45" t="s">
        <v>66</v>
      </c>
      <c r="D73" s="37">
        <v>16</v>
      </c>
      <c r="E73" s="38" t="s">
        <v>35</v>
      </c>
      <c r="F73" s="43">
        <v>230.25</v>
      </c>
      <c r="G73" s="40">
        <f t="shared" si="3"/>
        <v>3684</v>
      </c>
      <c r="H73" s="3"/>
    </row>
    <row r="74" spans="1:8" s="2" customFormat="1" x14ac:dyDescent="0.2">
      <c r="A74" s="35"/>
      <c r="B74" s="15"/>
      <c r="C74" s="45"/>
      <c r="D74" s="37"/>
      <c r="E74" s="38"/>
      <c r="F74" s="43"/>
      <c r="G74" s="40"/>
      <c r="H74" s="3"/>
    </row>
    <row r="75" spans="1:8" s="2" customFormat="1" x14ac:dyDescent="0.2">
      <c r="A75" s="35">
        <v>6</v>
      </c>
      <c r="B75" s="15"/>
      <c r="C75" s="45" t="s">
        <v>67</v>
      </c>
      <c r="D75" s="37">
        <v>28.16</v>
      </c>
      <c r="E75" s="38" t="s">
        <v>35</v>
      </c>
      <c r="F75" s="43">
        <v>680.57</v>
      </c>
      <c r="G75" s="40">
        <f>ROUND(F75*D75,2)</f>
        <v>19164.849999999999</v>
      </c>
      <c r="H75" s="3"/>
    </row>
    <row r="76" spans="1:8" s="2" customFormat="1" x14ac:dyDescent="0.2">
      <c r="A76" s="35"/>
      <c r="B76" s="15"/>
      <c r="C76" s="45"/>
      <c r="D76" s="37"/>
      <c r="E76" s="38"/>
      <c r="F76" s="43"/>
      <c r="G76" s="40"/>
      <c r="H76" s="3"/>
    </row>
    <row r="77" spans="1:8" s="2" customFormat="1" x14ac:dyDescent="0.2">
      <c r="A77" s="33">
        <v>7</v>
      </c>
      <c r="B77" s="15"/>
      <c r="C77" s="34" t="s">
        <v>68</v>
      </c>
      <c r="D77" s="37"/>
      <c r="E77" s="38"/>
      <c r="F77" s="43"/>
      <c r="G77" s="40"/>
      <c r="H77" s="3"/>
    </row>
    <row r="78" spans="1:8" s="2" customFormat="1" x14ac:dyDescent="0.2">
      <c r="A78" s="35">
        <v>7.1</v>
      </c>
      <c r="B78" s="15"/>
      <c r="C78" s="26" t="s">
        <v>69</v>
      </c>
      <c r="D78" s="37">
        <v>55.48</v>
      </c>
      <c r="E78" s="38" t="s">
        <v>17</v>
      </c>
      <c r="F78" s="43">
        <v>95</v>
      </c>
      <c r="G78" s="40">
        <f>ROUND(F78*D78,2)</f>
        <v>5270.6</v>
      </c>
      <c r="H78" s="3"/>
    </row>
    <row r="79" spans="1:8" s="2" customFormat="1" x14ac:dyDescent="0.2">
      <c r="A79" s="35">
        <v>7.2</v>
      </c>
      <c r="B79" s="15"/>
      <c r="C79" s="26" t="s">
        <v>70</v>
      </c>
      <c r="D79" s="37">
        <v>77</v>
      </c>
      <c r="E79" s="38" t="s">
        <v>71</v>
      </c>
      <c r="F79" s="43">
        <v>749.86</v>
      </c>
      <c r="G79" s="40">
        <f>ROUND(F79*D79,2)</f>
        <v>57739.22</v>
      </c>
      <c r="H79" s="3"/>
    </row>
    <row r="80" spans="1:8" s="2" customFormat="1" x14ac:dyDescent="0.2">
      <c r="A80" s="35"/>
      <c r="B80" s="15"/>
      <c r="C80" s="26"/>
      <c r="D80" s="37"/>
      <c r="E80" s="38"/>
      <c r="F80" s="43"/>
      <c r="G80" s="40"/>
      <c r="H80" s="3"/>
    </row>
    <row r="81" spans="1:8" s="2" customFormat="1" x14ac:dyDescent="0.2">
      <c r="A81" s="35">
        <v>8</v>
      </c>
      <c r="B81" s="15"/>
      <c r="C81" s="45" t="s">
        <v>72</v>
      </c>
      <c r="D81" s="37">
        <v>62</v>
      </c>
      <c r="E81" s="38" t="s">
        <v>14</v>
      </c>
      <c r="F81" s="43">
        <v>614.9</v>
      </c>
      <c r="G81" s="40">
        <f>ROUND(F81*D81,2)</f>
        <v>38123.800000000003</v>
      </c>
      <c r="H81" s="3"/>
    </row>
    <row r="82" spans="1:8" s="2" customFormat="1" x14ac:dyDescent="0.2">
      <c r="A82" s="35"/>
      <c r="B82" s="15"/>
      <c r="C82" s="45"/>
      <c r="D82" s="37"/>
      <c r="E82" s="38"/>
      <c r="F82" s="43"/>
      <c r="G82" s="40"/>
      <c r="H82" s="3"/>
    </row>
    <row r="83" spans="1:8" s="2" customFormat="1" x14ac:dyDescent="0.2">
      <c r="A83" s="15">
        <v>9</v>
      </c>
      <c r="B83" s="15"/>
      <c r="C83" s="47" t="s">
        <v>73</v>
      </c>
      <c r="D83" s="48"/>
      <c r="E83" s="49"/>
      <c r="F83" s="43"/>
      <c r="G83" s="40"/>
      <c r="H83" s="3"/>
    </row>
    <row r="84" spans="1:8" s="2" customFormat="1" x14ac:dyDescent="0.2">
      <c r="A84" s="20">
        <v>9.1</v>
      </c>
      <c r="B84" s="15"/>
      <c r="C84" s="50" t="s">
        <v>74</v>
      </c>
      <c r="D84" s="37">
        <v>1</v>
      </c>
      <c r="E84" s="49" t="s">
        <v>75</v>
      </c>
      <c r="F84" s="43">
        <v>4600</v>
      </c>
      <c r="G84" s="40">
        <f t="shared" ref="G84:G91" si="4">ROUND(F84*D84,2)</f>
        <v>4600</v>
      </c>
      <c r="H84" s="3"/>
    </row>
    <row r="85" spans="1:8" s="2" customFormat="1" x14ac:dyDescent="0.2">
      <c r="A85" s="20">
        <v>9.1999999999999993</v>
      </c>
      <c r="B85" s="15"/>
      <c r="C85" s="50" t="s">
        <v>76</v>
      </c>
      <c r="D85" s="37">
        <v>1</v>
      </c>
      <c r="E85" s="49" t="s">
        <v>75</v>
      </c>
      <c r="F85" s="43">
        <v>5500</v>
      </c>
      <c r="G85" s="40">
        <f t="shared" si="4"/>
        <v>5500</v>
      </c>
      <c r="H85" s="3"/>
    </row>
    <row r="86" spans="1:8" s="2" customFormat="1" x14ac:dyDescent="0.2">
      <c r="A86" s="20">
        <v>9.3000000000000007</v>
      </c>
      <c r="B86" s="15"/>
      <c r="C86" s="50" t="s">
        <v>77</v>
      </c>
      <c r="D86" s="37">
        <v>1</v>
      </c>
      <c r="E86" s="49" t="s">
        <v>75</v>
      </c>
      <c r="F86" s="43">
        <v>3500</v>
      </c>
      <c r="G86" s="40">
        <f t="shared" si="4"/>
        <v>3500</v>
      </c>
      <c r="H86" s="3"/>
    </row>
    <row r="87" spans="1:8" s="2" customFormat="1" x14ac:dyDescent="0.2">
      <c r="A87" s="20">
        <v>9.4</v>
      </c>
      <c r="B87" s="15"/>
      <c r="C87" s="50" t="s">
        <v>78</v>
      </c>
      <c r="D87" s="37">
        <v>1</v>
      </c>
      <c r="E87" s="49" t="s">
        <v>75</v>
      </c>
      <c r="F87" s="43">
        <v>873.2</v>
      </c>
      <c r="G87" s="40">
        <f t="shared" si="4"/>
        <v>873.2</v>
      </c>
      <c r="H87" s="3"/>
    </row>
    <row r="88" spans="1:8" s="2" customFormat="1" x14ac:dyDescent="0.2">
      <c r="A88" s="20">
        <v>9.5</v>
      </c>
      <c r="B88" s="15"/>
      <c r="C88" s="50" t="s">
        <v>79</v>
      </c>
      <c r="D88" s="37">
        <v>3.05</v>
      </c>
      <c r="E88" s="49" t="s">
        <v>14</v>
      </c>
      <c r="F88" s="43">
        <v>1377.05</v>
      </c>
      <c r="G88" s="40">
        <f t="shared" si="4"/>
        <v>4200</v>
      </c>
      <c r="H88" s="3"/>
    </row>
    <row r="89" spans="1:8" s="2" customFormat="1" x14ac:dyDescent="0.2">
      <c r="A89" s="20">
        <v>9.6</v>
      </c>
      <c r="B89" s="15"/>
      <c r="C89" s="26" t="s">
        <v>80</v>
      </c>
      <c r="D89" s="51">
        <v>1</v>
      </c>
      <c r="E89" s="52" t="s">
        <v>75</v>
      </c>
      <c r="F89" s="43">
        <v>2000</v>
      </c>
      <c r="G89" s="40">
        <f t="shared" si="4"/>
        <v>2000</v>
      </c>
      <c r="H89" s="3"/>
    </row>
    <row r="90" spans="1:8" s="2" customFormat="1" x14ac:dyDescent="0.2">
      <c r="A90" s="53"/>
      <c r="B90" s="15"/>
      <c r="C90" s="26"/>
      <c r="D90" s="54"/>
      <c r="E90" s="52"/>
      <c r="F90" s="24"/>
      <c r="G90" s="40"/>
      <c r="H90" s="3"/>
    </row>
    <row r="91" spans="1:8" s="2" customFormat="1" x14ac:dyDescent="0.2">
      <c r="A91" s="20">
        <v>10</v>
      </c>
      <c r="B91" s="15"/>
      <c r="C91" s="26" t="s">
        <v>81</v>
      </c>
      <c r="D91" s="54">
        <v>1</v>
      </c>
      <c r="E91" s="52" t="s">
        <v>29</v>
      </c>
      <c r="F91" s="55">
        <v>40000</v>
      </c>
      <c r="G91" s="40">
        <f t="shared" si="4"/>
        <v>40000</v>
      </c>
      <c r="H91" s="3"/>
    </row>
    <row r="92" spans="1:8" s="2" customFormat="1" x14ac:dyDescent="0.2">
      <c r="A92" s="53"/>
      <c r="B92" s="15"/>
      <c r="C92" s="26"/>
      <c r="D92" s="54"/>
      <c r="E92" s="52"/>
      <c r="F92" s="24"/>
      <c r="G92" s="40"/>
      <c r="H92" s="3"/>
    </row>
    <row r="93" spans="1:8" s="2" customFormat="1" x14ac:dyDescent="0.2">
      <c r="A93" s="15">
        <v>11</v>
      </c>
      <c r="B93" s="15"/>
      <c r="C93" s="16" t="s">
        <v>82</v>
      </c>
      <c r="D93" s="54"/>
      <c r="E93" s="52"/>
      <c r="F93" s="24"/>
      <c r="G93" s="55"/>
      <c r="H93" s="3"/>
    </row>
    <row r="94" spans="1:8" s="2" customFormat="1" x14ac:dyDescent="0.2">
      <c r="A94" s="20">
        <v>11.1</v>
      </c>
      <c r="B94" s="15"/>
      <c r="C94" s="26" t="s">
        <v>13</v>
      </c>
      <c r="D94" s="48">
        <v>1</v>
      </c>
      <c r="E94" s="56" t="s">
        <v>83</v>
      </c>
      <c r="F94" s="43">
        <v>400</v>
      </c>
      <c r="G94" s="55">
        <f t="shared" ref="G94:G117" si="5">ROUND(D94*F94,2)</f>
        <v>400</v>
      </c>
      <c r="H94" s="3"/>
    </row>
    <row r="95" spans="1:8" s="2" customFormat="1" x14ac:dyDescent="0.2">
      <c r="A95" s="20">
        <v>11.2</v>
      </c>
      <c r="B95" s="15"/>
      <c r="C95" s="26" t="s">
        <v>84</v>
      </c>
      <c r="D95" s="48">
        <v>0.35</v>
      </c>
      <c r="E95" s="56" t="s">
        <v>17</v>
      </c>
      <c r="F95" s="43">
        <v>8142.86</v>
      </c>
      <c r="G95" s="55">
        <f t="shared" si="5"/>
        <v>2850</v>
      </c>
      <c r="H95" s="3"/>
    </row>
    <row r="96" spans="1:8" s="2" customFormat="1" x14ac:dyDescent="0.2">
      <c r="A96" s="20">
        <v>11.3</v>
      </c>
      <c r="B96" s="15"/>
      <c r="C96" s="26" t="s">
        <v>85</v>
      </c>
      <c r="D96" s="48">
        <v>0.12</v>
      </c>
      <c r="E96" s="56" t="s">
        <v>17</v>
      </c>
      <c r="F96" s="43">
        <v>11043.18</v>
      </c>
      <c r="G96" s="55">
        <f t="shared" si="5"/>
        <v>1325.18</v>
      </c>
      <c r="H96" s="3"/>
    </row>
    <row r="97" spans="1:8" s="2" customFormat="1" x14ac:dyDescent="0.2">
      <c r="A97" s="20">
        <v>11.4</v>
      </c>
      <c r="B97" s="15"/>
      <c r="C97" s="26" t="s">
        <v>86</v>
      </c>
      <c r="D97" s="48">
        <v>5.04</v>
      </c>
      <c r="E97" s="56" t="s">
        <v>35</v>
      </c>
      <c r="F97" s="43">
        <v>788.66</v>
      </c>
      <c r="G97" s="55">
        <f t="shared" si="5"/>
        <v>3974.85</v>
      </c>
      <c r="H97" s="3"/>
    </row>
    <row r="98" spans="1:8" s="2" customFormat="1" x14ac:dyDescent="0.2">
      <c r="A98" s="20">
        <v>11.5</v>
      </c>
      <c r="B98" s="15"/>
      <c r="C98" s="26" t="s">
        <v>87</v>
      </c>
      <c r="D98" s="48">
        <v>10.61</v>
      </c>
      <c r="E98" s="56" t="s">
        <v>35</v>
      </c>
      <c r="F98" s="43">
        <v>235.76</v>
      </c>
      <c r="G98" s="55">
        <f t="shared" si="5"/>
        <v>2501.41</v>
      </c>
      <c r="H98" s="3"/>
    </row>
    <row r="99" spans="1:8" s="2" customFormat="1" x14ac:dyDescent="0.2">
      <c r="A99" s="20">
        <v>11.6</v>
      </c>
      <c r="B99" s="20"/>
      <c r="C99" s="26" t="s">
        <v>88</v>
      </c>
      <c r="D99" s="48">
        <v>1.2</v>
      </c>
      <c r="E99" s="56" t="s">
        <v>35</v>
      </c>
      <c r="F99" s="43">
        <v>463.03</v>
      </c>
      <c r="G99" s="55">
        <f t="shared" si="5"/>
        <v>555.64</v>
      </c>
      <c r="H99" s="3"/>
    </row>
    <row r="100" spans="1:8" s="2" customFormat="1" x14ac:dyDescent="0.2">
      <c r="A100" s="20">
        <v>11.7</v>
      </c>
      <c r="B100" s="20"/>
      <c r="C100" s="26" t="s">
        <v>89</v>
      </c>
      <c r="D100" s="48">
        <v>11</v>
      </c>
      <c r="E100" s="56" t="s">
        <v>33</v>
      </c>
      <c r="F100" s="43">
        <v>61.85</v>
      </c>
      <c r="G100" s="55">
        <f t="shared" si="5"/>
        <v>680.35</v>
      </c>
      <c r="H100" s="3"/>
    </row>
    <row r="101" spans="1:8" s="2" customFormat="1" x14ac:dyDescent="0.2">
      <c r="A101" s="20">
        <v>11.8</v>
      </c>
      <c r="B101" s="20"/>
      <c r="C101" s="26" t="s">
        <v>90</v>
      </c>
      <c r="D101" s="48">
        <v>1</v>
      </c>
      <c r="E101" s="56" t="s">
        <v>75</v>
      </c>
      <c r="F101" s="43">
        <v>8000</v>
      </c>
      <c r="G101" s="55">
        <f t="shared" si="5"/>
        <v>8000</v>
      </c>
      <c r="H101" s="3"/>
    </row>
    <row r="102" spans="1:8" s="2" customFormat="1" x14ac:dyDescent="0.2">
      <c r="A102" s="20">
        <v>11.9</v>
      </c>
      <c r="B102" s="15"/>
      <c r="C102" s="26" t="s">
        <v>91</v>
      </c>
      <c r="D102" s="48">
        <v>0.78</v>
      </c>
      <c r="E102" s="56" t="s">
        <v>35</v>
      </c>
      <c r="F102" s="43">
        <v>511.26</v>
      </c>
      <c r="G102" s="55">
        <f t="shared" si="5"/>
        <v>398.78</v>
      </c>
      <c r="H102" s="3"/>
    </row>
    <row r="103" spans="1:8" s="2" customFormat="1" x14ac:dyDescent="0.2">
      <c r="A103" s="53"/>
      <c r="B103" s="20"/>
      <c r="C103" s="21"/>
      <c r="D103" s="54"/>
      <c r="E103" s="52"/>
      <c r="F103" s="24"/>
      <c r="G103" s="55">
        <f t="shared" si="5"/>
        <v>0</v>
      </c>
      <c r="H103" s="3"/>
    </row>
    <row r="104" spans="1:8" s="2" customFormat="1" x14ac:dyDescent="0.2">
      <c r="A104" s="15">
        <v>12</v>
      </c>
      <c r="B104" s="20"/>
      <c r="C104" s="16" t="s">
        <v>92</v>
      </c>
      <c r="D104" s="54"/>
      <c r="E104" s="52"/>
      <c r="F104" s="24"/>
      <c r="G104" s="55"/>
      <c r="H104" s="3"/>
    </row>
    <row r="105" spans="1:8" s="138" customFormat="1" x14ac:dyDescent="0.2">
      <c r="A105" s="20">
        <v>12.1</v>
      </c>
      <c r="B105" s="15"/>
      <c r="C105" s="26" t="s">
        <v>93</v>
      </c>
      <c r="D105" s="48">
        <v>22.9</v>
      </c>
      <c r="E105" s="56" t="s">
        <v>14</v>
      </c>
      <c r="F105" s="43">
        <v>1267.02</v>
      </c>
      <c r="G105" s="55">
        <f>ROUND(D105*F105,2)</f>
        <v>29014.76</v>
      </c>
      <c r="H105" s="3"/>
    </row>
    <row r="106" spans="1:8" s="2" customFormat="1" x14ac:dyDescent="0.2">
      <c r="A106" s="20">
        <v>12.2</v>
      </c>
      <c r="B106" s="20"/>
      <c r="C106" s="26" t="s">
        <v>94</v>
      </c>
      <c r="D106" s="48">
        <v>49.9</v>
      </c>
      <c r="E106" s="56" t="s">
        <v>35</v>
      </c>
      <c r="F106" s="43">
        <v>809.8</v>
      </c>
      <c r="G106" s="55">
        <f>ROUND(D106*F106,2)</f>
        <v>40409.019999999997</v>
      </c>
      <c r="H106" s="3"/>
    </row>
    <row r="107" spans="1:8" s="2" customFormat="1" x14ac:dyDescent="0.2">
      <c r="A107" s="20"/>
      <c r="B107" s="20"/>
      <c r="C107" s="26"/>
      <c r="D107" s="48"/>
      <c r="E107" s="56"/>
      <c r="F107" s="43"/>
      <c r="G107" s="55"/>
      <c r="H107" s="3"/>
    </row>
    <row r="108" spans="1:8" s="2" customFormat="1" ht="25.5" x14ac:dyDescent="0.2">
      <c r="A108" s="20">
        <v>12.3</v>
      </c>
      <c r="B108" s="20"/>
      <c r="C108" s="26" t="s">
        <v>95</v>
      </c>
      <c r="D108" s="48">
        <v>1</v>
      </c>
      <c r="E108" s="56" t="s">
        <v>75</v>
      </c>
      <c r="F108" s="43">
        <v>6300</v>
      </c>
      <c r="G108" s="43">
        <f>ROUND(D108*F108,2)</f>
        <v>6300</v>
      </c>
      <c r="H108" s="3"/>
    </row>
    <row r="109" spans="1:8" s="2" customFormat="1" x14ac:dyDescent="0.2">
      <c r="A109" s="20"/>
      <c r="B109" s="20"/>
      <c r="C109" s="26"/>
      <c r="D109" s="48"/>
      <c r="E109" s="56"/>
      <c r="F109" s="57"/>
      <c r="G109" s="55"/>
      <c r="H109" s="3"/>
    </row>
    <row r="110" spans="1:8" s="2" customFormat="1" x14ac:dyDescent="0.2">
      <c r="A110" s="15">
        <v>12.4</v>
      </c>
      <c r="B110" s="20"/>
      <c r="C110" s="16" t="s">
        <v>96</v>
      </c>
      <c r="D110" s="58"/>
      <c r="E110" s="53"/>
      <c r="F110" s="59"/>
      <c r="G110" s="55"/>
      <c r="H110" s="3"/>
    </row>
    <row r="111" spans="1:8" s="138" customFormat="1" x14ac:dyDescent="0.2">
      <c r="A111" s="20" t="s">
        <v>97</v>
      </c>
      <c r="B111" s="15"/>
      <c r="C111" s="21" t="s">
        <v>98</v>
      </c>
      <c r="D111" s="39">
        <v>44.8</v>
      </c>
      <c r="E111" s="56" t="s">
        <v>14</v>
      </c>
      <c r="F111" s="39">
        <v>3478.58</v>
      </c>
      <c r="G111" s="43">
        <f t="shared" si="5"/>
        <v>155840.38</v>
      </c>
      <c r="H111" s="3"/>
    </row>
    <row r="112" spans="1:8" s="2" customFormat="1" x14ac:dyDescent="0.2">
      <c r="A112" s="20" t="s">
        <v>99</v>
      </c>
      <c r="B112" s="20"/>
      <c r="C112" s="21" t="s">
        <v>100</v>
      </c>
      <c r="D112" s="58">
        <v>10</v>
      </c>
      <c r="E112" s="52" t="s">
        <v>75</v>
      </c>
      <c r="F112" s="58">
        <v>1009.34</v>
      </c>
      <c r="G112" s="55">
        <f t="shared" si="5"/>
        <v>10093.4</v>
      </c>
      <c r="H112" s="3"/>
    </row>
    <row r="113" spans="1:8" s="2" customFormat="1" x14ac:dyDescent="0.2">
      <c r="A113" s="20" t="s">
        <v>101</v>
      </c>
      <c r="B113" s="20"/>
      <c r="C113" s="21" t="s">
        <v>102</v>
      </c>
      <c r="D113" s="58">
        <v>7</v>
      </c>
      <c r="E113" s="52" t="s">
        <v>75</v>
      </c>
      <c r="F113" s="58">
        <v>6926.72</v>
      </c>
      <c r="G113" s="55">
        <f t="shared" si="5"/>
        <v>48487.040000000001</v>
      </c>
      <c r="H113" s="3"/>
    </row>
    <row r="114" spans="1:8" s="138" customFormat="1" x14ac:dyDescent="0.2">
      <c r="A114" s="20" t="s">
        <v>103</v>
      </c>
      <c r="B114" s="15"/>
      <c r="C114" s="21" t="s">
        <v>104</v>
      </c>
      <c r="D114" s="58">
        <v>1</v>
      </c>
      <c r="E114" s="52" t="s">
        <v>75</v>
      </c>
      <c r="F114" s="58">
        <v>26500</v>
      </c>
      <c r="G114" s="55">
        <f t="shared" si="5"/>
        <v>26500</v>
      </c>
      <c r="H114" s="3"/>
    </row>
    <row r="115" spans="1:8" s="2" customFormat="1" x14ac:dyDescent="0.2">
      <c r="A115" s="20"/>
      <c r="B115" s="20"/>
      <c r="C115" s="21"/>
      <c r="D115" s="58"/>
      <c r="E115" s="52"/>
      <c r="F115" s="58"/>
      <c r="G115" s="55">
        <f t="shared" si="5"/>
        <v>0</v>
      </c>
      <c r="H115" s="3"/>
    </row>
    <row r="116" spans="1:8" s="2" customFormat="1" x14ac:dyDescent="0.2">
      <c r="A116" s="20">
        <v>12.5</v>
      </c>
      <c r="B116" s="20"/>
      <c r="C116" s="21" t="s">
        <v>105</v>
      </c>
      <c r="D116" s="54">
        <v>69.8</v>
      </c>
      <c r="E116" s="52" t="s">
        <v>35</v>
      </c>
      <c r="F116" s="24">
        <v>86.56</v>
      </c>
      <c r="G116" s="55">
        <f>ROUND(D116*F116,2)</f>
        <v>6041.89</v>
      </c>
      <c r="H116" s="3"/>
    </row>
    <row r="117" spans="1:8" s="2" customFormat="1" x14ac:dyDescent="0.2">
      <c r="A117" s="20">
        <v>12.6</v>
      </c>
      <c r="B117" s="15"/>
      <c r="C117" s="21" t="s">
        <v>106</v>
      </c>
      <c r="D117" s="51">
        <v>2</v>
      </c>
      <c r="E117" s="52" t="s">
        <v>75</v>
      </c>
      <c r="F117" s="24">
        <v>5500</v>
      </c>
      <c r="G117" s="55">
        <f t="shared" si="5"/>
        <v>11000</v>
      </c>
      <c r="H117" s="3"/>
    </row>
    <row r="118" spans="1:8" s="2" customFormat="1" x14ac:dyDescent="0.2">
      <c r="A118" s="20">
        <v>12.7</v>
      </c>
      <c r="B118" s="20"/>
      <c r="C118" s="21" t="s">
        <v>107</v>
      </c>
      <c r="D118" s="51">
        <v>1</v>
      </c>
      <c r="E118" s="52" t="s">
        <v>29</v>
      </c>
      <c r="F118" s="24">
        <v>5000</v>
      </c>
      <c r="G118" s="55">
        <f>ROUND(D118*F118,2)</f>
        <v>5000</v>
      </c>
      <c r="H118" s="3"/>
    </row>
    <row r="119" spans="1:8" s="2" customFormat="1" x14ac:dyDescent="0.2">
      <c r="A119" s="20"/>
      <c r="B119" s="20"/>
      <c r="C119" s="21"/>
      <c r="D119" s="51"/>
      <c r="E119" s="52"/>
      <c r="F119" s="24"/>
      <c r="G119" s="55"/>
      <c r="H119" s="3"/>
    </row>
    <row r="120" spans="1:8" s="2" customFormat="1" x14ac:dyDescent="0.2">
      <c r="A120" s="20"/>
      <c r="B120" s="20"/>
      <c r="C120" s="42" t="s">
        <v>108</v>
      </c>
      <c r="D120" s="51"/>
      <c r="E120" s="52"/>
      <c r="F120" s="24"/>
      <c r="G120" s="55"/>
      <c r="H120" s="3"/>
    </row>
    <row r="121" spans="1:8" s="2" customFormat="1" x14ac:dyDescent="0.2">
      <c r="A121" s="20"/>
      <c r="B121" s="20"/>
      <c r="C121" s="42"/>
      <c r="D121" s="51"/>
      <c r="E121" s="52"/>
      <c r="F121" s="24"/>
      <c r="G121" s="55"/>
      <c r="H121" s="3"/>
    </row>
    <row r="122" spans="1:8" s="2" customFormat="1" x14ac:dyDescent="0.2">
      <c r="A122" s="33">
        <v>1</v>
      </c>
      <c r="B122" s="20"/>
      <c r="C122" s="42" t="s">
        <v>109</v>
      </c>
      <c r="D122" s="51"/>
      <c r="E122" s="52"/>
      <c r="F122" s="24"/>
      <c r="G122" s="55"/>
      <c r="H122" s="3"/>
    </row>
    <row r="123" spans="1:8" s="2" customFormat="1" x14ac:dyDescent="0.2">
      <c r="A123" s="35">
        <f>A122+0.1</f>
        <v>1.1000000000000001</v>
      </c>
      <c r="B123" s="20"/>
      <c r="C123" s="45" t="s">
        <v>110</v>
      </c>
      <c r="D123" s="60">
        <v>4.2</v>
      </c>
      <c r="E123" s="61" t="s">
        <v>17</v>
      </c>
      <c r="F123" s="62">
        <v>13403.08</v>
      </c>
      <c r="G123" s="63">
        <f t="shared" ref="G123:G166" si="6">+ROUND(D123*F123,2)</f>
        <v>56292.94</v>
      </c>
      <c r="H123" s="3"/>
    </row>
    <row r="124" spans="1:8" s="2" customFormat="1" x14ac:dyDescent="0.2">
      <c r="A124" s="35">
        <f>A123+0.1</f>
        <v>1.2000000000000002</v>
      </c>
      <c r="B124" s="20"/>
      <c r="C124" s="45" t="s">
        <v>111</v>
      </c>
      <c r="D124" s="60">
        <v>8.64</v>
      </c>
      <c r="E124" s="61" t="s">
        <v>17</v>
      </c>
      <c r="F124" s="62">
        <v>9922.7800000000007</v>
      </c>
      <c r="G124" s="63">
        <f t="shared" si="6"/>
        <v>85732.82</v>
      </c>
      <c r="H124" s="3"/>
    </row>
    <row r="125" spans="1:8" s="2" customFormat="1" x14ac:dyDescent="0.2">
      <c r="A125" s="35">
        <v>1.3</v>
      </c>
      <c r="B125" s="20"/>
      <c r="C125" s="45" t="s">
        <v>112</v>
      </c>
      <c r="D125" s="60">
        <v>0.52</v>
      </c>
      <c r="E125" s="61" t="s">
        <v>17</v>
      </c>
      <c r="F125" s="62">
        <v>16258.68</v>
      </c>
      <c r="G125" s="63">
        <f t="shared" si="6"/>
        <v>8454.51</v>
      </c>
      <c r="H125" s="3"/>
    </row>
    <row r="126" spans="1:8" s="2" customFormat="1" x14ac:dyDescent="0.2">
      <c r="A126" s="35">
        <v>1.4</v>
      </c>
      <c r="B126" s="20"/>
      <c r="C126" s="45" t="s">
        <v>113</v>
      </c>
      <c r="D126" s="60">
        <v>0.14000000000000001</v>
      </c>
      <c r="E126" s="61" t="s">
        <v>17</v>
      </c>
      <c r="F126" s="62">
        <v>16258.68</v>
      </c>
      <c r="G126" s="63">
        <f t="shared" si="6"/>
        <v>2276.2199999999998</v>
      </c>
      <c r="H126" s="3"/>
    </row>
    <row r="127" spans="1:8" s="2" customFormat="1" x14ac:dyDescent="0.2">
      <c r="A127" s="35"/>
      <c r="B127" s="20"/>
      <c r="C127" s="45"/>
      <c r="D127" s="60"/>
      <c r="E127" s="61"/>
      <c r="F127" s="62"/>
      <c r="G127" s="63">
        <f t="shared" si="6"/>
        <v>0</v>
      </c>
      <c r="H127" s="3"/>
    </row>
    <row r="128" spans="1:8" s="2" customFormat="1" x14ac:dyDescent="0.2">
      <c r="A128" s="33">
        <v>2</v>
      </c>
      <c r="B128" s="20"/>
      <c r="C128" s="42" t="s">
        <v>114</v>
      </c>
      <c r="D128" s="60"/>
      <c r="E128" s="61"/>
      <c r="F128" s="62"/>
      <c r="G128" s="63">
        <f t="shared" si="6"/>
        <v>0</v>
      </c>
      <c r="H128" s="3"/>
    </row>
    <row r="129" spans="1:8" s="2" customFormat="1" x14ac:dyDescent="0.2">
      <c r="A129" s="35">
        <f>A128+0.1</f>
        <v>2.1</v>
      </c>
      <c r="B129" s="20"/>
      <c r="C129" s="45" t="s">
        <v>115</v>
      </c>
      <c r="D129" s="60">
        <v>75.22</v>
      </c>
      <c r="E129" s="61" t="s">
        <v>35</v>
      </c>
      <c r="F129" s="62">
        <v>910.84</v>
      </c>
      <c r="G129" s="63">
        <f t="shared" si="6"/>
        <v>68513.38</v>
      </c>
      <c r="H129" s="3"/>
    </row>
    <row r="130" spans="1:8" s="2" customFormat="1" x14ac:dyDescent="0.2">
      <c r="A130" s="35"/>
      <c r="B130" s="20"/>
      <c r="C130" s="45"/>
      <c r="D130" s="60"/>
      <c r="E130" s="61"/>
      <c r="F130" s="62"/>
      <c r="G130" s="63">
        <f t="shared" si="6"/>
        <v>0</v>
      </c>
      <c r="H130" s="3"/>
    </row>
    <row r="131" spans="1:8" s="2" customFormat="1" x14ac:dyDescent="0.2">
      <c r="A131" s="33">
        <v>3</v>
      </c>
      <c r="B131" s="20"/>
      <c r="C131" s="42" t="s">
        <v>60</v>
      </c>
      <c r="D131" s="60"/>
      <c r="E131" s="61"/>
      <c r="F131" s="62"/>
      <c r="G131" s="63">
        <f t="shared" si="6"/>
        <v>0</v>
      </c>
      <c r="H131" s="3"/>
    </row>
    <row r="132" spans="1:8" s="2" customFormat="1" x14ac:dyDescent="0.2">
      <c r="A132" s="35">
        <f>A131+0.1</f>
        <v>3.1</v>
      </c>
      <c r="B132" s="20"/>
      <c r="C132" s="45" t="s">
        <v>116</v>
      </c>
      <c r="D132" s="60">
        <v>50</v>
      </c>
      <c r="E132" s="61" t="s">
        <v>35</v>
      </c>
      <c r="F132" s="62">
        <v>448.4</v>
      </c>
      <c r="G132" s="63">
        <f t="shared" si="6"/>
        <v>22420</v>
      </c>
      <c r="H132" s="3"/>
    </row>
    <row r="133" spans="1:8" s="2" customFormat="1" x14ac:dyDescent="0.2">
      <c r="A133" s="35">
        <f t="shared" ref="A133:A138" si="7">A132+0.1</f>
        <v>3.2</v>
      </c>
      <c r="B133" s="20"/>
      <c r="C133" s="45" t="s">
        <v>117</v>
      </c>
      <c r="D133" s="60">
        <v>93.72</v>
      </c>
      <c r="E133" s="61" t="s">
        <v>35</v>
      </c>
      <c r="F133" s="62">
        <v>262.64999999999998</v>
      </c>
      <c r="G133" s="63">
        <f t="shared" si="6"/>
        <v>24615.56</v>
      </c>
      <c r="H133" s="3"/>
    </row>
    <row r="134" spans="1:8" s="2" customFormat="1" x14ac:dyDescent="0.2">
      <c r="A134" s="35">
        <f t="shared" si="7"/>
        <v>3.3000000000000003</v>
      </c>
      <c r="B134" s="20"/>
      <c r="C134" s="45" t="s">
        <v>63</v>
      </c>
      <c r="D134" s="60">
        <v>94.26</v>
      </c>
      <c r="E134" s="61" t="s">
        <v>35</v>
      </c>
      <c r="F134" s="62">
        <v>235.76</v>
      </c>
      <c r="G134" s="63">
        <f t="shared" si="6"/>
        <v>22222.74</v>
      </c>
      <c r="H134" s="3"/>
    </row>
    <row r="135" spans="1:8" s="2" customFormat="1" x14ac:dyDescent="0.2">
      <c r="A135" s="35">
        <f t="shared" si="7"/>
        <v>3.4000000000000004</v>
      </c>
      <c r="B135" s="20"/>
      <c r="C135" s="45" t="s">
        <v>118</v>
      </c>
      <c r="D135" s="60">
        <v>221.6</v>
      </c>
      <c r="E135" s="61" t="s">
        <v>35</v>
      </c>
      <c r="F135" s="62">
        <v>145.66</v>
      </c>
      <c r="G135" s="63">
        <f t="shared" si="6"/>
        <v>32278.26</v>
      </c>
      <c r="H135" s="3"/>
    </row>
    <row r="136" spans="1:8" s="2" customFormat="1" x14ac:dyDescent="0.2">
      <c r="A136" s="35">
        <f t="shared" si="7"/>
        <v>3.5000000000000004</v>
      </c>
      <c r="B136" s="20"/>
      <c r="C136" s="45" t="s">
        <v>89</v>
      </c>
      <c r="D136" s="60">
        <v>113.6</v>
      </c>
      <c r="E136" s="61" t="s">
        <v>33</v>
      </c>
      <c r="F136" s="62">
        <v>61.85</v>
      </c>
      <c r="G136" s="63">
        <f t="shared" si="6"/>
        <v>7026.16</v>
      </c>
      <c r="H136" s="3"/>
    </row>
    <row r="137" spans="1:8" s="2" customFormat="1" x14ac:dyDescent="0.2">
      <c r="A137" s="35">
        <f t="shared" si="7"/>
        <v>3.6000000000000005</v>
      </c>
      <c r="B137" s="20"/>
      <c r="C137" s="45" t="s">
        <v>119</v>
      </c>
      <c r="D137" s="60">
        <v>72</v>
      </c>
      <c r="E137" s="61" t="s">
        <v>35</v>
      </c>
      <c r="F137" s="62">
        <v>463.03</v>
      </c>
      <c r="G137" s="63">
        <f t="shared" si="6"/>
        <v>33338.160000000003</v>
      </c>
      <c r="H137" s="3"/>
    </row>
    <row r="138" spans="1:8" s="2" customFormat="1" x14ac:dyDescent="0.2">
      <c r="A138" s="35">
        <f t="shared" si="7"/>
        <v>3.7000000000000006</v>
      </c>
      <c r="B138" s="20"/>
      <c r="C138" s="45" t="s">
        <v>120</v>
      </c>
      <c r="D138" s="60">
        <v>64</v>
      </c>
      <c r="E138" s="61" t="s">
        <v>33</v>
      </c>
      <c r="F138" s="62">
        <v>379.17</v>
      </c>
      <c r="G138" s="63">
        <f t="shared" si="6"/>
        <v>24266.880000000001</v>
      </c>
      <c r="H138" s="3"/>
    </row>
    <row r="139" spans="1:8" s="2" customFormat="1" x14ac:dyDescent="0.2">
      <c r="A139" s="35"/>
      <c r="B139" s="20"/>
      <c r="C139" s="45"/>
      <c r="D139" s="60"/>
      <c r="E139" s="61"/>
      <c r="F139" s="62"/>
      <c r="G139" s="63">
        <f t="shared" si="6"/>
        <v>0</v>
      </c>
      <c r="H139" s="3"/>
    </row>
    <row r="140" spans="1:8" s="2" customFormat="1" x14ac:dyDescent="0.2">
      <c r="A140" s="33">
        <v>4</v>
      </c>
      <c r="B140" s="20"/>
      <c r="C140" s="42" t="s">
        <v>121</v>
      </c>
      <c r="D140" s="64"/>
      <c r="E140" s="65"/>
      <c r="F140" s="66"/>
      <c r="G140" s="63">
        <f t="shared" si="6"/>
        <v>0</v>
      </c>
      <c r="H140" s="3"/>
    </row>
    <row r="141" spans="1:8" s="2" customFormat="1" x14ac:dyDescent="0.2">
      <c r="A141" s="35">
        <f>A140+0.1</f>
        <v>4.0999999999999996</v>
      </c>
      <c r="B141" s="20"/>
      <c r="C141" s="45" t="s">
        <v>122</v>
      </c>
      <c r="D141" s="60">
        <v>6.3</v>
      </c>
      <c r="E141" s="61" t="s">
        <v>35</v>
      </c>
      <c r="F141" s="62">
        <v>17500</v>
      </c>
      <c r="G141" s="63">
        <f t="shared" si="6"/>
        <v>110250</v>
      </c>
      <c r="H141" s="3"/>
    </row>
    <row r="142" spans="1:8" s="2" customFormat="1" x14ac:dyDescent="0.2">
      <c r="A142" s="35">
        <v>4.2</v>
      </c>
      <c r="B142" s="20"/>
      <c r="C142" s="45" t="s">
        <v>123</v>
      </c>
      <c r="D142" s="60">
        <v>85.2</v>
      </c>
      <c r="E142" s="61" t="s">
        <v>124</v>
      </c>
      <c r="F142" s="62">
        <v>359.52</v>
      </c>
      <c r="G142" s="63">
        <f t="shared" si="6"/>
        <v>30631.1</v>
      </c>
      <c r="H142" s="3"/>
    </row>
    <row r="143" spans="1:8" s="2" customFormat="1" x14ac:dyDescent="0.2">
      <c r="A143" s="35"/>
      <c r="B143" s="20"/>
      <c r="C143" s="45"/>
      <c r="D143" s="60"/>
      <c r="E143" s="61"/>
      <c r="F143" s="62"/>
      <c r="G143" s="63">
        <f t="shared" si="6"/>
        <v>0</v>
      </c>
      <c r="H143" s="3"/>
    </row>
    <row r="144" spans="1:8" s="2" customFormat="1" x14ac:dyDescent="0.2">
      <c r="A144" s="33">
        <v>5</v>
      </c>
      <c r="B144" s="20"/>
      <c r="C144" s="42" t="s">
        <v>68</v>
      </c>
      <c r="D144" s="64"/>
      <c r="E144" s="65"/>
      <c r="F144" s="66"/>
      <c r="G144" s="63">
        <f t="shared" si="6"/>
        <v>0</v>
      </c>
      <c r="H144" s="3"/>
    </row>
    <row r="145" spans="1:8" s="2" customFormat="1" x14ac:dyDescent="0.2">
      <c r="A145" s="35">
        <f>A144+0.1</f>
        <v>5.0999999999999996</v>
      </c>
      <c r="B145" s="20"/>
      <c r="C145" s="45" t="s">
        <v>125</v>
      </c>
      <c r="D145" s="60">
        <v>9.32</v>
      </c>
      <c r="E145" s="61" t="s">
        <v>17</v>
      </c>
      <c r="F145" s="62">
        <v>55</v>
      </c>
      <c r="G145" s="63">
        <f t="shared" si="6"/>
        <v>512.6</v>
      </c>
      <c r="H145" s="3"/>
    </row>
    <row r="146" spans="1:8" s="2" customFormat="1" x14ac:dyDescent="0.2">
      <c r="A146" s="35">
        <f>A145+0.1</f>
        <v>5.1999999999999993</v>
      </c>
      <c r="B146" s="20"/>
      <c r="C146" s="45" t="s">
        <v>126</v>
      </c>
      <c r="D146" s="60">
        <v>9.32</v>
      </c>
      <c r="E146" s="61" t="s">
        <v>17</v>
      </c>
      <c r="F146" s="62">
        <v>90</v>
      </c>
      <c r="G146" s="63">
        <f t="shared" si="6"/>
        <v>838.8</v>
      </c>
      <c r="H146" s="3"/>
    </row>
    <row r="147" spans="1:8" s="2" customFormat="1" x14ac:dyDescent="0.2">
      <c r="A147" s="35">
        <f>A146+0.1</f>
        <v>5.2999999999999989</v>
      </c>
      <c r="B147" s="20"/>
      <c r="C147" s="45" t="s">
        <v>127</v>
      </c>
      <c r="D147" s="60">
        <v>120.4</v>
      </c>
      <c r="E147" s="61" t="s">
        <v>33</v>
      </c>
      <c r="F147" s="62">
        <v>614.9</v>
      </c>
      <c r="G147" s="63">
        <f t="shared" si="6"/>
        <v>74033.960000000006</v>
      </c>
      <c r="H147" s="3"/>
    </row>
    <row r="148" spans="1:8" s="2" customFormat="1" x14ac:dyDescent="0.2">
      <c r="A148" s="35">
        <f>A147+0.1</f>
        <v>5.3999999999999986</v>
      </c>
      <c r="B148" s="20"/>
      <c r="C148" s="45" t="s">
        <v>128</v>
      </c>
      <c r="D148" s="60">
        <v>4</v>
      </c>
      <c r="E148" s="61" t="s">
        <v>129</v>
      </c>
      <c r="F148" s="62">
        <v>220</v>
      </c>
      <c r="G148" s="63">
        <f t="shared" si="6"/>
        <v>880</v>
      </c>
      <c r="H148" s="3"/>
    </row>
    <row r="149" spans="1:8" s="2" customFormat="1" x14ac:dyDescent="0.2">
      <c r="A149" s="35"/>
      <c r="B149" s="20"/>
      <c r="C149" s="45"/>
      <c r="D149" s="60"/>
      <c r="E149" s="61"/>
      <c r="F149" s="62"/>
      <c r="G149" s="63">
        <f t="shared" si="6"/>
        <v>0</v>
      </c>
      <c r="H149" s="3"/>
    </row>
    <row r="150" spans="1:8" s="2" customFormat="1" x14ac:dyDescent="0.2">
      <c r="A150" s="33">
        <v>7</v>
      </c>
      <c r="B150" s="20"/>
      <c r="C150" s="42" t="s">
        <v>130</v>
      </c>
      <c r="D150" s="60"/>
      <c r="E150" s="61"/>
      <c r="F150" s="62"/>
      <c r="G150" s="63">
        <f t="shared" si="6"/>
        <v>0</v>
      </c>
      <c r="H150" s="3"/>
    </row>
    <row r="151" spans="1:8" s="2" customFormat="1" x14ac:dyDescent="0.2">
      <c r="A151" s="35">
        <v>7.1</v>
      </c>
      <c r="B151" s="20"/>
      <c r="C151" s="45" t="s">
        <v>131</v>
      </c>
      <c r="D151" s="60">
        <v>2</v>
      </c>
      <c r="E151" s="61" t="s">
        <v>75</v>
      </c>
      <c r="F151" s="62">
        <v>15000</v>
      </c>
      <c r="G151" s="63">
        <f t="shared" si="6"/>
        <v>30000</v>
      </c>
      <c r="H151" s="3"/>
    </row>
    <row r="152" spans="1:8" s="2" customFormat="1" x14ac:dyDescent="0.2">
      <c r="A152" s="35">
        <v>7.2</v>
      </c>
      <c r="B152" s="20"/>
      <c r="C152" s="45" t="s">
        <v>132</v>
      </c>
      <c r="D152" s="60">
        <v>2</v>
      </c>
      <c r="E152" s="61" t="s">
        <v>75</v>
      </c>
      <c r="F152" s="62">
        <v>10000</v>
      </c>
      <c r="G152" s="63">
        <f t="shared" si="6"/>
        <v>20000</v>
      </c>
      <c r="H152" s="3"/>
    </row>
    <row r="153" spans="1:8" s="2" customFormat="1" x14ac:dyDescent="0.2">
      <c r="A153" s="35"/>
      <c r="B153" s="20"/>
      <c r="C153" s="45"/>
      <c r="D153" s="60"/>
      <c r="E153" s="61"/>
      <c r="F153" s="62"/>
      <c r="G153" s="63">
        <f t="shared" si="6"/>
        <v>0</v>
      </c>
      <c r="H153" s="3"/>
    </row>
    <row r="154" spans="1:8" s="2" customFormat="1" x14ac:dyDescent="0.2">
      <c r="A154" s="33">
        <v>8</v>
      </c>
      <c r="B154" s="20"/>
      <c r="C154" s="42" t="s">
        <v>133</v>
      </c>
      <c r="D154" s="60"/>
      <c r="E154" s="61"/>
      <c r="F154" s="62"/>
      <c r="G154" s="63">
        <f t="shared" si="6"/>
        <v>0</v>
      </c>
      <c r="H154" s="3"/>
    </row>
    <row r="155" spans="1:8" s="2" customFormat="1" x14ac:dyDescent="0.2">
      <c r="A155" s="35">
        <v>8.1</v>
      </c>
      <c r="B155" s="20"/>
      <c r="C155" s="45" t="s">
        <v>134</v>
      </c>
      <c r="D155" s="60">
        <v>2</v>
      </c>
      <c r="E155" s="61" t="s">
        <v>75</v>
      </c>
      <c r="F155" s="62">
        <v>3600</v>
      </c>
      <c r="G155" s="63">
        <f t="shared" si="6"/>
        <v>7200</v>
      </c>
      <c r="H155" s="3"/>
    </row>
    <row r="156" spans="1:8" s="2" customFormat="1" x14ac:dyDescent="0.2">
      <c r="A156" s="35">
        <v>8.1999999999999993</v>
      </c>
      <c r="B156" s="20"/>
      <c r="C156" s="45" t="s">
        <v>135</v>
      </c>
      <c r="D156" s="60">
        <v>4</v>
      </c>
      <c r="E156" s="61" t="s">
        <v>75</v>
      </c>
      <c r="F156" s="62">
        <v>1096.5899999999999</v>
      </c>
      <c r="G156" s="63">
        <f t="shared" si="6"/>
        <v>4386.3599999999997</v>
      </c>
      <c r="H156" s="3"/>
    </row>
    <row r="157" spans="1:8" s="2" customFormat="1" x14ac:dyDescent="0.2">
      <c r="A157" s="35">
        <v>8.3000000000000007</v>
      </c>
      <c r="B157" s="20"/>
      <c r="C157" s="45" t="s">
        <v>136</v>
      </c>
      <c r="D157" s="60">
        <v>2</v>
      </c>
      <c r="E157" s="61" t="s">
        <v>75</v>
      </c>
      <c r="F157" s="62">
        <v>1136.22</v>
      </c>
      <c r="G157" s="63">
        <f t="shared" si="6"/>
        <v>2272.44</v>
      </c>
      <c r="H157" s="3"/>
    </row>
    <row r="158" spans="1:8" s="2" customFormat="1" x14ac:dyDescent="0.2">
      <c r="A158" s="35">
        <v>8.4</v>
      </c>
      <c r="B158" s="20"/>
      <c r="C158" s="45" t="s">
        <v>137</v>
      </c>
      <c r="D158" s="60">
        <v>4</v>
      </c>
      <c r="E158" s="61" t="s">
        <v>75</v>
      </c>
      <c r="F158" s="62">
        <v>1138.21</v>
      </c>
      <c r="G158" s="63">
        <f t="shared" si="6"/>
        <v>4552.84</v>
      </c>
      <c r="H158" s="3"/>
    </row>
    <row r="159" spans="1:8" s="2" customFormat="1" x14ac:dyDescent="0.2">
      <c r="A159" s="35"/>
      <c r="B159" s="20"/>
      <c r="C159" s="45"/>
      <c r="D159" s="60"/>
      <c r="E159" s="61"/>
      <c r="F159" s="62"/>
      <c r="G159" s="63">
        <f t="shared" si="6"/>
        <v>0</v>
      </c>
      <c r="H159" s="3"/>
    </row>
    <row r="160" spans="1:8" s="2" customFormat="1" x14ac:dyDescent="0.2">
      <c r="A160" s="33">
        <v>9</v>
      </c>
      <c r="B160" s="20"/>
      <c r="C160" s="42" t="s">
        <v>138</v>
      </c>
      <c r="D160" s="60"/>
      <c r="E160" s="61"/>
      <c r="F160" s="62"/>
      <c r="G160" s="63">
        <f t="shared" si="6"/>
        <v>0</v>
      </c>
      <c r="H160" s="3"/>
    </row>
    <row r="161" spans="1:8" s="2" customFormat="1" x14ac:dyDescent="0.2">
      <c r="A161" s="35">
        <v>9.1</v>
      </c>
      <c r="B161" s="20"/>
      <c r="C161" s="45" t="s">
        <v>139</v>
      </c>
      <c r="D161" s="60">
        <v>80.8</v>
      </c>
      <c r="E161" s="61" t="s">
        <v>33</v>
      </c>
      <c r="F161" s="62">
        <v>3503.19</v>
      </c>
      <c r="G161" s="63">
        <f t="shared" si="6"/>
        <v>283057.75</v>
      </c>
      <c r="H161" s="3"/>
    </row>
    <row r="162" spans="1:8" s="2" customFormat="1" x14ac:dyDescent="0.2">
      <c r="A162" s="35">
        <v>9.1999999999999993</v>
      </c>
      <c r="B162" s="20"/>
      <c r="C162" s="45" t="s">
        <v>140</v>
      </c>
      <c r="D162" s="60">
        <v>36</v>
      </c>
      <c r="E162" s="61" t="s">
        <v>75</v>
      </c>
      <c r="F162" s="62">
        <v>891.91</v>
      </c>
      <c r="G162" s="63">
        <f t="shared" si="6"/>
        <v>32108.76</v>
      </c>
      <c r="H162" s="3"/>
    </row>
    <row r="163" spans="1:8" s="2" customFormat="1" x14ac:dyDescent="0.2">
      <c r="A163" s="35">
        <v>9.3000000000000007</v>
      </c>
      <c r="B163" s="20"/>
      <c r="C163" s="45" t="s">
        <v>141</v>
      </c>
      <c r="D163" s="60">
        <v>10</v>
      </c>
      <c r="E163" s="61" t="s">
        <v>75</v>
      </c>
      <c r="F163" s="62">
        <v>6588.33</v>
      </c>
      <c r="G163" s="63">
        <f t="shared" si="6"/>
        <v>65883.3</v>
      </c>
      <c r="H163" s="3"/>
    </row>
    <row r="164" spans="1:8" s="2" customFormat="1" x14ac:dyDescent="0.2">
      <c r="A164" s="35">
        <v>9.4</v>
      </c>
      <c r="B164" s="20"/>
      <c r="C164" s="45" t="s">
        <v>142</v>
      </c>
      <c r="D164" s="60">
        <v>2</v>
      </c>
      <c r="E164" s="61" t="s">
        <v>75</v>
      </c>
      <c r="F164" s="62">
        <v>26654.51</v>
      </c>
      <c r="G164" s="63">
        <f t="shared" si="6"/>
        <v>53309.02</v>
      </c>
      <c r="H164" s="3"/>
    </row>
    <row r="165" spans="1:8" s="2" customFormat="1" x14ac:dyDescent="0.2">
      <c r="A165" s="35"/>
      <c r="B165" s="20"/>
      <c r="C165" s="45"/>
      <c r="D165" s="60"/>
      <c r="E165" s="61"/>
      <c r="F165" s="62"/>
      <c r="G165" s="63">
        <f t="shared" si="6"/>
        <v>0</v>
      </c>
      <c r="H165" s="3"/>
    </row>
    <row r="166" spans="1:8" s="2" customFormat="1" x14ac:dyDescent="0.2">
      <c r="A166" s="35">
        <v>10</v>
      </c>
      <c r="B166" s="20"/>
      <c r="C166" s="45" t="s">
        <v>143</v>
      </c>
      <c r="D166" s="60">
        <v>43.52</v>
      </c>
      <c r="E166" s="61" t="s">
        <v>35</v>
      </c>
      <c r="F166" s="62">
        <v>680.57</v>
      </c>
      <c r="G166" s="63">
        <f t="shared" si="6"/>
        <v>29618.41</v>
      </c>
      <c r="H166" s="3"/>
    </row>
    <row r="167" spans="1:8" s="2" customFormat="1" x14ac:dyDescent="0.2">
      <c r="A167" s="20"/>
      <c r="B167" s="20"/>
      <c r="C167" s="16"/>
      <c r="D167" s="51"/>
      <c r="E167" s="52"/>
      <c r="F167" s="24"/>
      <c r="G167" s="55"/>
      <c r="H167" s="3"/>
    </row>
    <row r="168" spans="1:8" s="2" customFormat="1" x14ac:dyDescent="0.2">
      <c r="A168" s="15" t="s">
        <v>41</v>
      </c>
      <c r="B168" s="20"/>
      <c r="C168" s="67" t="s">
        <v>144</v>
      </c>
      <c r="D168" s="51"/>
      <c r="E168" s="52"/>
      <c r="F168" s="24"/>
      <c r="G168" s="55"/>
      <c r="H168" s="3"/>
    </row>
    <row r="169" spans="1:8" s="2" customFormat="1" x14ac:dyDescent="0.2">
      <c r="A169" s="68">
        <v>1</v>
      </c>
      <c r="B169" s="20"/>
      <c r="C169" s="69" t="s">
        <v>145</v>
      </c>
      <c r="D169" s="70">
        <v>10</v>
      </c>
      <c r="E169" s="71" t="s">
        <v>75</v>
      </c>
      <c r="F169" s="72">
        <v>30000</v>
      </c>
      <c r="G169" s="62">
        <f t="shared" ref="G169:G183" si="8">ROUND((+D169*F169),2)</f>
        <v>300000</v>
      </c>
      <c r="H169" s="3"/>
    </row>
    <row r="170" spans="1:8" s="2" customFormat="1" x14ac:dyDescent="0.2">
      <c r="A170" s="68">
        <v>2</v>
      </c>
      <c r="B170" s="20"/>
      <c r="C170" s="69" t="s">
        <v>146</v>
      </c>
      <c r="D170" s="70">
        <v>10496</v>
      </c>
      <c r="E170" s="71" t="s">
        <v>147</v>
      </c>
      <c r="F170" s="72">
        <v>14.15</v>
      </c>
      <c r="G170" s="62">
        <f t="shared" si="8"/>
        <v>148518.39999999999</v>
      </c>
      <c r="H170" s="3"/>
    </row>
    <row r="171" spans="1:8" s="2" customFormat="1" x14ac:dyDescent="0.2">
      <c r="A171" s="68">
        <v>3</v>
      </c>
      <c r="B171" s="20"/>
      <c r="C171" s="69" t="s">
        <v>148</v>
      </c>
      <c r="D171" s="70">
        <v>7</v>
      </c>
      <c r="E171" s="71" t="s">
        <v>75</v>
      </c>
      <c r="F171" s="72">
        <v>7954.94</v>
      </c>
      <c r="G171" s="62">
        <f t="shared" si="8"/>
        <v>55684.58</v>
      </c>
      <c r="H171" s="3"/>
    </row>
    <row r="172" spans="1:8" s="2" customFormat="1" x14ac:dyDescent="0.2">
      <c r="A172" s="68">
        <v>4</v>
      </c>
      <c r="B172" s="20"/>
      <c r="C172" s="69" t="s">
        <v>149</v>
      </c>
      <c r="D172" s="70">
        <v>4</v>
      </c>
      <c r="E172" s="71" t="s">
        <v>75</v>
      </c>
      <c r="F172" s="72">
        <v>4547.91</v>
      </c>
      <c r="G172" s="62">
        <f t="shared" si="8"/>
        <v>18191.64</v>
      </c>
      <c r="H172" s="3"/>
    </row>
    <row r="173" spans="1:8" s="2" customFormat="1" x14ac:dyDescent="0.2">
      <c r="A173" s="68">
        <v>5</v>
      </c>
      <c r="B173" s="20"/>
      <c r="C173" s="69" t="s">
        <v>150</v>
      </c>
      <c r="D173" s="70">
        <v>4</v>
      </c>
      <c r="E173" s="71" t="s">
        <v>75</v>
      </c>
      <c r="F173" s="72">
        <v>3264</v>
      </c>
      <c r="G173" s="62">
        <f t="shared" si="8"/>
        <v>13056</v>
      </c>
      <c r="H173" s="3"/>
    </row>
    <row r="174" spans="1:8" s="2" customFormat="1" x14ac:dyDescent="0.2">
      <c r="A174" s="68">
        <v>6</v>
      </c>
      <c r="B174" s="20"/>
      <c r="C174" s="69" t="s">
        <v>151</v>
      </c>
      <c r="D174" s="70">
        <v>2</v>
      </c>
      <c r="E174" s="71" t="s">
        <v>75</v>
      </c>
      <c r="F174" s="72">
        <v>17240.82</v>
      </c>
      <c r="G174" s="62">
        <f t="shared" si="8"/>
        <v>34481.64</v>
      </c>
      <c r="H174" s="3"/>
    </row>
    <row r="175" spans="1:8" s="2" customFormat="1" x14ac:dyDescent="0.2">
      <c r="A175" s="68">
        <v>7</v>
      </c>
      <c r="B175" s="20"/>
      <c r="C175" s="69" t="s">
        <v>152</v>
      </c>
      <c r="D175" s="70">
        <v>1</v>
      </c>
      <c r="E175" s="71" t="s">
        <v>75</v>
      </c>
      <c r="F175" s="72">
        <v>27751.19</v>
      </c>
      <c r="G175" s="62">
        <f>ROUND((+D175*F175),2)</f>
        <v>27751.19</v>
      </c>
      <c r="H175" s="3"/>
    </row>
    <row r="176" spans="1:8" s="2" customFormat="1" ht="25.5" x14ac:dyDescent="0.2">
      <c r="A176" s="73">
        <v>8</v>
      </c>
      <c r="B176" s="35"/>
      <c r="C176" s="74" t="s">
        <v>153</v>
      </c>
      <c r="D176" s="75">
        <v>3</v>
      </c>
      <c r="E176" s="76" t="s">
        <v>75</v>
      </c>
      <c r="F176" s="77">
        <v>70554</v>
      </c>
      <c r="G176" s="62">
        <f t="shared" si="8"/>
        <v>211662</v>
      </c>
      <c r="H176" s="3"/>
    </row>
    <row r="177" spans="1:8" s="2" customFormat="1" x14ac:dyDescent="0.2">
      <c r="A177" s="68">
        <v>9</v>
      </c>
      <c r="B177" s="20"/>
      <c r="C177" s="69" t="s">
        <v>154</v>
      </c>
      <c r="D177" s="70">
        <v>3</v>
      </c>
      <c r="E177" s="71" t="s">
        <v>75</v>
      </c>
      <c r="F177" s="72">
        <v>6630.82</v>
      </c>
      <c r="G177" s="62">
        <f t="shared" si="8"/>
        <v>19892.46</v>
      </c>
      <c r="H177" s="3"/>
    </row>
    <row r="178" spans="1:8" s="2" customFormat="1" x14ac:dyDescent="0.2">
      <c r="A178" s="68">
        <v>10</v>
      </c>
      <c r="B178" s="20"/>
      <c r="C178" s="69" t="s">
        <v>155</v>
      </c>
      <c r="D178" s="70">
        <v>3</v>
      </c>
      <c r="E178" s="71" t="s">
        <v>75</v>
      </c>
      <c r="F178" s="72">
        <v>3200</v>
      </c>
      <c r="G178" s="62">
        <f t="shared" si="8"/>
        <v>9600</v>
      </c>
      <c r="H178" s="3"/>
    </row>
    <row r="179" spans="1:8" s="2" customFormat="1" x14ac:dyDescent="0.2">
      <c r="A179" s="68">
        <v>11</v>
      </c>
      <c r="B179" s="20"/>
      <c r="C179" s="69" t="s">
        <v>156</v>
      </c>
      <c r="D179" s="70">
        <v>1</v>
      </c>
      <c r="E179" s="71" t="s">
        <v>29</v>
      </c>
      <c r="F179" s="72">
        <v>3000</v>
      </c>
      <c r="G179" s="62">
        <f t="shared" si="8"/>
        <v>3000</v>
      </c>
      <c r="H179" s="3"/>
    </row>
    <row r="180" spans="1:8" s="2" customFormat="1" x14ac:dyDescent="0.2">
      <c r="A180" s="68">
        <v>12</v>
      </c>
      <c r="B180" s="20"/>
      <c r="C180" s="69" t="s">
        <v>157</v>
      </c>
      <c r="D180" s="70">
        <v>10</v>
      </c>
      <c r="E180" s="71" t="s">
        <v>75</v>
      </c>
      <c r="F180" s="72">
        <v>1200</v>
      </c>
      <c r="G180" s="62">
        <f t="shared" si="8"/>
        <v>12000</v>
      </c>
      <c r="H180" s="3"/>
    </row>
    <row r="181" spans="1:8" s="2" customFormat="1" x14ac:dyDescent="0.2">
      <c r="A181" s="68">
        <v>13</v>
      </c>
      <c r="B181" s="20"/>
      <c r="C181" s="69" t="s">
        <v>158</v>
      </c>
      <c r="D181" s="70">
        <v>4</v>
      </c>
      <c r="E181" s="71" t="s">
        <v>75</v>
      </c>
      <c r="F181" s="72">
        <v>1000</v>
      </c>
      <c r="G181" s="62">
        <f t="shared" si="8"/>
        <v>4000</v>
      </c>
      <c r="H181" s="3"/>
    </row>
    <row r="182" spans="1:8" s="2" customFormat="1" x14ac:dyDescent="0.2">
      <c r="A182" s="68">
        <v>14</v>
      </c>
      <c r="B182" s="20"/>
      <c r="C182" s="69" t="s">
        <v>159</v>
      </c>
      <c r="D182" s="70">
        <v>0.2</v>
      </c>
      <c r="E182" s="71" t="s">
        <v>75</v>
      </c>
      <c r="F182" s="72">
        <f>G170+G171+G172+G173+G174+G176+G177+G178+G179</f>
        <v>514086.72000000003</v>
      </c>
      <c r="G182" s="62">
        <f t="shared" si="8"/>
        <v>102817.34</v>
      </c>
      <c r="H182" s="3"/>
    </row>
    <row r="183" spans="1:8" s="2" customFormat="1" x14ac:dyDescent="0.2">
      <c r="A183" s="68">
        <v>15</v>
      </c>
      <c r="B183" s="20"/>
      <c r="C183" s="69" t="s">
        <v>160</v>
      </c>
      <c r="D183" s="70">
        <v>10</v>
      </c>
      <c r="E183" s="71" t="s">
        <v>75</v>
      </c>
      <c r="F183" s="72">
        <v>2800</v>
      </c>
      <c r="G183" s="62">
        <f t="shared" si="8"/>
        <v>28000</v>
      </c>
      <c r="H183" s="3"/>
    </row>
    <row r="184" spans="1:8" s="2" customFormat="1" x14ac:dyDescent="0.2">
      <c r="A184" s="78"/>
      <c r="B184" s="20"/>
      <c r="C184" s="79"/>
      <c r="D184" s="80"/>
      <c r="E184" s="71"/>
      <c r="F184" s="81"/>
      <c r="G184" s="82"/>
      <c r="H184" s="3"/>
    </row>
    <row r="185" spans="1:8" s="2" customFormat="1" x14ac:dyDescent="0.2">
      <c r="A185" s="83" t="s">
        <v>161</v>
      </c>
      <c r="B185" s="20"/>
      <c r="C185" s="67" t="s">
        <v>162</v>
      </c>
      <c r="D185" s="80"/>
      <c r="E185" s="71"/>
      <c r="F185" s="81"/>
      <c r="G185" s="82"/>
      <c r="H185" s="3"/>
    </row>
    <row r="186" spans="1:8" s="2" customFormat="1" x14ac:dyDescent="0.2">
      <c r="A186" s="68">
        <v>1</v>
      </c>
      <c r="B186" s="20"/>
      <c r="C186" s="69" t="s">
        <v>163</v>
      </c>
      <c r="D186" s="70">
        <v>2</v>
      </c>
      <c r="E186" s="71" t="s">
        <v>75</v>
      </c>
      <c r="F186" s="72">
        <v>522.62</v>
      </c>
      <c r="G186" s="62">
        <f t="shared" ref="G186:G202" si="9">ROUND((+D186*F186),2)</f>
        <v>1045.24</v>
      </c>
      <c r="H186" s="3"/>
    </row>
    <row r="187" spans="1:8" s="2" customFormat="1" x14ac:dyDescent="0.2">
      <c r="A187" s="68">
        <v>2</v>
      </c>
      <c r="B187" s="20"/>
      <c r="C187" s="69" t="s">
        <v>164</v>
      </c>
      <c r="D187" s="70">
        <v>4</v>
      </c>
      <c r="E187" s="71" t="s">
        <v>75</v>
      </c>
      <c r="F187" s="72">
        <v>2069.98</v>
      </c>
      <c r="G187" s="62">
        <f t="shared" si="9"/>
        <v>8279.92</v>
      </c>
      <c r="H187" s="3"/>
    </row>
    <row r="188" spans="1:8" s="2" customFormat="1" x14ac:dyDescent="0.2">
      <c r="A188" s="68">
        <v>3</v>
      </c>
      <c r="B188" s="20"/>
      <c r="C188" s="69" t="s">
        <v>165</v>
      </c>
      <c r="D188" s="70">
        <v>4</v>
      </c>
      <c r="E188" s="71" t="s">
        <v>75</v>
      </c>
      <c r="F188" s="72">
        <v>154.9</v>
      </c>
      <c r="G188" s="62">
        <f t="shared" si="9"/>
        <v>619.6</v>
      </c>
      <c r="H188" s="3"/>
    </row>
    <row r="189" spans="1:8" s="2" customFormat="1" x14ac:dyDescent="0.2">
      <c r="A189" s="68">
        <v>4</v>
      </c>
      <c r="B189" s="20"/>
      <c r="C189" s="69" t="s">
        <v>166</v>
      </c>
      <c r="D189" s="70">
        <v>2</v>
      </c>
      <c r="E189" s="71" t="s">
        <v>75</v>
      </c>
      <c r="F189" s="72">
        <v>527.47</v>
      </c>
      <c r="G189" s="62">
        <f t="shared" si="9"/>
        <v>1054.94</v>
      </c>
      <c r="H189" s="3"/>
    </row>
    <row r="190" spans="1:8" s="2" customFormat="1" x14ac:dyDescent="0.2">
      <c r="A190" s="68">
        <v>5</v>
      </c>
      <c r="B190" s="20"/>
      <c r="C190" s="69" t="s">
        <v>167</v>
      </c>
      <c r="D190" s="70">
        <v>4</v>
      </c>
      <c r="E190" s="71" t="s">
        <v>75</v>
      </c>
      <c r="F190" s="72">
        <v>414.36</v>
      </c>
      <c r="G190" s="62">
        <f t="shared" si="9"/>
        <v>1657.44</v>
      </c>
      <c r="H190" s="3"/>
    </row>
    <row r="191" spans="1:8" s="2" customFormat="1" x14ac:dyDescent="0.2">
      <c r="A191" s="68">
        <v>6</v>
      </c>
      <c r="B191" s="20"/>
      <c r="C191" s="69" t="s">
        <v>168</v>
      </c>
      <c r="D191" s="70">
        <v>8</v>
      </c>
      <c r="E191" s="71" t="s">
        <v>75</v>
      </c>
      <c r="F191" s="72">
        <v>617.85</v>
      </c>
      <c r="G191" s="62">
        <f t="shared" si="9"/>
        <v>4942.8</v>
      </c>
      <c r="H191" s="3"/>
    </row>
    <row r="192" spans="1:8" s="2" customFormat="1" x14ac:dyDescent="0.2">
      <c r="A192" s="68">
        <v>7</v>
      </c>
      <c r="B192" s="20"/>
      <c r="C192" s="69" t="s">
        <v>169</v>
      </c>
      <c r="D192" s="70">
        <v>4</v>
      </c>
      <c r="E192" s="71" t="s">
        <v>75</v>
      </c>
      <c r="F192" s="72">
        <v>53.24</v>
      </c>
      <c r="G192" s="62">
        <f t="shared" si="9"/>
        <v>212.96</v>
      </c>
      <c r="H192" s="3"/>
    </row>
    <row r="193" spans="1:9" s="2" customFormat="1" x14ac:dyDescent="0.2">
      <c r="A193" s="68">
        <v>8</v>
      </c>
      <c r="B193" s="20"/>
      <c r="C193" s="69" t="s">
        <v>170</v>
      </c>
      <c r="D193" s="70">
        <v>400</v>
      </c>
      <c r="E193" s="71" t="s">
        <v>147</v>
      </c>
      <c r="F193" s="72">
        <v>31.18</v>
      </c>
      <c r="G193" s="62">
        <f t="shared" si="9"/>
        <v>12472</v>
      </c>
      <c r="H193" s="3"/>
    </row>
    <row r="194" spans="1:9" s="2" customFormat="1" x14ac:dyDescent="0.2">
      <c r="A194" s="68">
        <v>9</v>
      </c>
      <c r="B194" s="20"/>
      <c r="C194" s="69" t="s">
        <v>171</v>
      </c>
      <c r="D194" s="70">
        <v>8</v>
      </c>
      <c r="E194" s="71" t="s">
        <v>75</v>
      </c>
      <c r="F194" s="72">
        <v>58.92</v>
      </c>
      <c r="G194" s="62">
        <f t="shared" si="9"/>
        <v>471.36</v>
      </c>
      <c r="H194" s="3"/>
    </row>
    <row r="195" spans="1:9" s="2" customFormat="1" x14ac:dyDescent="0.2">
      <c r="A195" s="68">
        <v>10</v>
      </c>
      <c r="B195" s="20"/>
      <c r="C195" s="69" t="s">
        <v>172</v>
      </c>
      <c r="D195" s="70">
        <v>8</v>
      </c>
      <c r="E195" s="71" t="s">
        <v>75</v>
      </c>
      <c r="F195" s="72">
        <v>118.94</v>
      </c>
      <c r="G195" s="62">
        <f t="shared" si="9"/>
        <v>951.52</v>
      </c>
      <c r="H195" s="3"/>
    </row>
    <row r="196" spans="1:9" s="2" customFormat="1" x14ac:dyDescent="0.2">
      <c r="A196" s="68">
        <v>11</v>
      </c>
      <c r="B196" s="20"/>
      <c r="C196" s="69" t="s">
        <v>173</v>
      </c>
      <c r="D196" s="70">
        <v>240</v>
      </c>
      <c r="E196" s="71" t="s">
        <v>147</v>
      </c>
      <c r="F196" s="72">
        <v>144.19999999999999</v>
      </c>
      <c r="G196" s="62">
        <f t="shared" si="9"/>
        <v>34608</v>
      </c>
      <c r="H196" s="3"/>
    </row>
    <row r="197" spans="1:9" s="2" customFormat="1" x14ac:dyDescent="0.2">
      <c r="A197" s="68">
        <v>12</v>
      </c>
      <c r="B197" s="20"/>
      <c r="C197" s="69" t="s">
        <v>174</v>
      </c>
      <c r="D197" s="70">
        <v>120</v>
      </c>
      <c r="E197" s="71" t="s">
        <v>147</v>
      </c>
      <c r="F197" s="72">
        <v>126.45</v>
      </c>
      <c r="G197" s="62">
        <f t="shared" si="9"/>
        <v>15174</v>
      </c>
      <c r="H197" s="3"/>
    </row>
    <row r="198" spans="1:9" s="2" customFormat="1" x14ac:dyDescent="0.2">
      <c r="A198" s="68">
        <v>13</v>
      </c>
      <c r="B198" s="20"/>
      <c r="C198" s="69" t="s">
        <v>175</v>
      </c>
      <c r="D198" s="70">
        <v>220</v>
      </c>
      <c r="E198" s="71" t="s">
        <v>147</v>
      </c>
      <c r="F198" s="72">
        <v>62.1</v>
      </c>
      <c r="G198" s="62">
        <f t="shared" si="9"/>
        <v>13662</v>
      </c>
      <c r="H198" s="3"/>
    </row>
    <row r="199" spans="1:9" s="2" customFormat="1" ht="38.25" x14ac:dyDescent="0.2">
      <c r="A199" s="68">
        <v>14</v>
      </c>
      <c r="B199" s="20"/>
      <c r="C199" s="69" t="s">
        <v>176</v>
      </c>
      <c r="D199" s="70">
        <v>2</v>
      </c>
      <c r="E199" s="71" t="s">
        <v>75</v>
      </c>
      <c r="F199" s="84">
        <v>14255.64</v>
      </c>
      <c r="G199" s="85">
        <f t="shared" si="9"/>
        <v>28511.279999999999</v>
      </c>
      <c r="H199" s="3"/>
    </row>
    <row r="200" spans="1:9" s="2" customFormat="1" x14ac:dyDescent="0.2">
      <c r="A200" s="68">
        <v>15</v>
      </c>
      <c r="B200" s="20"/>
      <c r="C200" s="69" t="s">
        <v>177</v>
      </c>
      <c r="D200" s="70">
        <v>2</v>
      </c>
      <c r="E200" s="71" t="s">
        <v>75</v>
      </c>
      <c r="F200" s="72">
        <v>660.8</v>
      </c>
      <c r="G200" s="62">
        <f t="shared" si="9"/>
        <v>1321.6</v>
      </c>
      <c r="H200" s="3"/>
    </row>
    <row r="201" spans="1:9" s="2" customFormat="1" x14ac:dyDescent="0.2">
      <c r="A201" s="68">
        <v>16</v>
      </c>
      <c r="B201" s="20"/>
      <c r="C201" s="69" t="s">
        <v>178</v>
      </c>
      <c r="D201" s="70">
        <v>4</v>
      </c>
      <c r="E201" s="71" t="s">
        <v>75</v>
      </c>
      <c r="F201" s="72">
        <v>247.56</v>
      </c>
      <c r="G201" s="62">
        <f t="shared" si="9"/>
        <v>990.24</v>
      </c>
      <c r="H201" s="3"/>
    </row>
    <row r="202" spans="1:9" s="2" customFormat="1" x14ac:dyDescent="0.2">
      <c r="A202" s="68">
        <v>17</v>
      </c>
      <c r="B202" s="20"/>
      <c r="C202" s="69" t="s">
        <v>179</v>
      </c>
      <c r="D202" s="70">
        <v>0.3</v>
      </c>
      <c r="E202" s="71" t="s">
        <v>75</v>
      </c>
      <c r="F202" s="72">
        <f>G186+G187+G188+G189+G190+G191+G192+G193+G194+G195+G196+G197+G198+G199+G200+G201</f>
        <v>125974.90000000001</v>
      </c>
      <c r="G202" s="62">
        <f t="shared" si="9"/>
        <v>37792.47</v>
      </c>
      <c r="H202" s="3"/>
    </row>
    <row r="203" spans="1:9" s="2" customFormat="1" x14ac:dyDescent="0.2">
      <c r="A203" s="20"/>
      <c r="B203" s="20"/>
      <c r="C203" s="21"/>
      <c r="D203" s="51"/>
      <c r="E203" s="52"/>
      <c r="F203" s="24"/>
      <c r="G203" s="55"/>
      <c r="H203" s="3"/>
    </row>
    <row r="204" spans="1:9" s="2" customFormat="1" x14ac:dyDescent="0.2">
      <c r="A204" s="83" t="s">
        <v>180</v>
      </c>
      <c r="B204" s="20"/>
      <c r="C204" s="67" t="s">
        <v>181</v>
      </c>
      <c r="D204" s="51"/>
      <c r="E204" s="52"/>
      <c r="F204" s="24"/>
      <c r="G204" s="55"/>
      <c r="H204" s="3"/>
    </row>
    <row r="205" spans="1:9" s="2" customFormat="1" ht="25.5" x14ac:dyDescent="0.2">
      <c r="A205" s="73">
        <v>1</v>
      </c>
      <c r="B205" s="20"/>
      <c r="C205" s="86" t="s">
        <v>182</v>
      </c>
      <c r="D205" s="75">
        <v>2</v>
      </c>
      <c r="E205" s="76" t="s">
        <v>75</v>
      </c>
      <c r="F205" s="77">
        <v>1250000</v>
      </c>
      <c r="G205" s="77">
        <f>D205*F205</f>
        <v>2500000</v>
      </c>
      <c r="H205" s="3"/>
      <c r="I205" s="138"/>
    </row>
    <row r="206" spans="1:9" s="2" customFormat="1" x14ac:dyDescent="0.2">
      <c r="A206" s="68">
        <v>2</v>
      </c>
      <c r="B206" s="20"/>
      <c r="C206" s="69" t="s">
        <v>183</v>
      </c>
      <c r="D206" s="70">
        <v>2</v>
      </c>
      <c r="E206" s="71" t="s">
        <v>75</v>
      </c>
      <c r="F206" s="72">
        <v>125000</v>
      </c>
      <c r="G206" s="62">
        <f t="shared" ref="G206:G223" si="10">ROUND((+D206*F206),2)</f>
        <v>250000</v>
      </c>
      <c r="H206" s="3"/>
    </row>
    <row r="207" spans="1:9" s="2" customFormat="1" x14ac:dyDescent="0.2">
      <c r="A207" s="68">
        <v>3</v>
      </c>
      <c r="B207" s="20"/>
      <c r="C207" s="69" t="s">
        <v>184</v>
      </c>
      <c r="D207" s="70">
        <v>6</v>
      </c>
      <c r="E207" s="71" t="s">
        <v>75</v>
      </c>
      <c r="F207" s="72">
        <v>2597.25</v>
      </c>
      <c r="G207" s="62">
        <f t="shared" si="10"/>
        <v>15583.5</v>
      </c>
      <c r="H207" s="3"/>
    </row>
    <row r="208" spans="1:9" s="2" customFormat="1" x14ac:dyDescent="0.2">
      <c r="A208" s="68">
        <v>4</v>
      </c>
      <c r="B208" s="20"/>
      <c r="C208" s="69" t="s">
        <v>185</v>
      </c>
      <c r="D208" s="70">
        <v>4</v>
      </c>
      <c r="E208" s="71" t="s">
        <v>75</v>
      </c>
      <c r="F208" s="72">
        <v>1845.14</v>
      </c>
      <c r="G208" s="62">
        <f t="shared" si="10"/>
        <v>7380.56</v>
      </c>
      <c r="H208" s="3"/>
    </row>
    <row r="209" spans="1:8" s="2" customFormat="1" x14ac:dyDescent="0.2">
      <c r="A209" s="73">
        <v>5</v>
      </c>
      <c r="B209" s="20"/>
      <c r="C209" s="69" t="s">
        <v>186</v>
      </c>
      <c r="D209" s="70">
        <v>4</v>
      </c>
      <c r="E209" s="71" t="s">
        <v>75</v>
      </c>
      <c r="F209" s="72">
        <v>1442.94</v>
      </c>
      <c r="G209" s="62">
        <f t="shared" si="10"/>
        <v>5771.76</v>
      </c>
      <c r="H209" s="3"/>
    </row>
    <row r="210" spans="1:8" s="2" customFormat="1" x14ac:dyDescent="0.2">
      <c r="A210" s="68">
        <v>6</v>
      </c>
      <c r="B210" s="20"/>
      <c r="C210" s="69" t="s">
        <v>187</v>
      </c>
      <c r="D210" s="70">
        <v>2</v>
      </c>
      <c r="E210" s="71" t="s">
        <v>75</v>
      </c>
      <c r="F210" s="84">
        <v>21835.3</v>
      </c>
      <c r="G210" s="85">
        <f t="shared" si="10"/>
        <v>43670.6</v>
      </c>
      <c r="H210" s="3"/>
    </row>
    <row r="211" spans="1:8" s="2" customFormat="1" ht="25.5" x14ac:dyDescent="0.2">
      <c r="A211" s="68">
        <v>7</v>
      </c>
      <c r="B211" s="20"/>
      <c r="C211" s="69" t="s">
        <v>188</v>
      </c>
      <c r="D211" s="75">
        <v>2</v>
      </c>
      <c r="E211" s="76" t="s">
        <v>75</v>
      </c>
      <c r="F211" s="84">
        <v>34444.57</v>
      </c>
      <c r="G211" s="85">
        <f t="shared" si="10"/>
        <v>68889.14</v>
      </c>
      <c r="H211" s="3"/>
    </row>
    <row r="212" spans="1:8" s="2" customFormat="1" x14ac:dyDescent="0.2">
      <c r="A212" s="68">
        <v>8</v>
      </c>
      <c r="B212" s="20"/>
      <c r="C212" s="69" t="s">
        <v>189</v>
      </c>
      <c r="D212" s="70">
        <v>2</v>
      </c>
      <c r="E212" s="71" t="s">
        <v>75</v>
      </c>
      <c r="F212" s="84">
        <v>13626.38</v>
      </c>
      <c r="G212" s="85">
        <f t="shared" si="10"/>
        <v>27252.76</v>
      </c>
      <c r="H212" s="3"/>
    </row>
    <row r="213" spans="1:8" s="2" customFormat="1" ht="30" customHeight="1" x14ac:dyDescent="0.2">
      <c r="A213" s="68">
        <v>9</v>
      </c>
      <c r="B213" s="20"/>
      <c r="C213" s="69" t="s">
        <v>190</v>
      </c>
      <c r="D213" s="70">
        <v>1</v>
      </c>
      <c r="E213" s="71" t="s">
        <v>75</v>
      </c>
      <c r="F213" s="84">
        <f>+'[2]presupuesto NOV 2012'!$E$188</f>
        <v>107967</v>
      </c>
      <c r="G213" s="85">
        <f t="shared" si="10"/>
        <v>107967</v>
      </c>
      <c r="H213" s="3"/>
    </row>
    <row r="214" spans="1:8" s="2" customFormat="1" ht="25.5" x14ac:dyDescent="0.2">
      <c r="A214" s="68">
        <v>10</v>
      </c>
      <c r="B214" s="20"/>
      <c r="C214" s="69" t="s">
        <v>191</v>
      </c>
      <c r="D214" s="70">
        <v>2</v>
      </c>
      <c r="E214" s="71" t="s">
        <v>75</v>
      </c>
      <c r="F214" s="72">
        <v>1894.5</v>
      </c>
      <c r="G214" s="62">
        <f t="shared" si="10"/>
        <v>3789</v>
      </c>
      <c r="H214" s="3"/>
    </row>
    <row r="215" spans="1:8" s="2" customFormat="1" x14ac:dyDescent="0.2">
      <c r="A215" s="68">
        <v>11</v>
      </c>
      <c r="B215" s="20"/>
      <c r="C215" s="69" t="s">
        <v>192</v>
      </c>
      <c r="D215" s="70">
        <v>4</v>
      </c>
      <c r="E215" s="71" t="s">
        <v>75</v>
      </c>
      <c r="F215" s="72">
        <v>2250</v>
      </c>
      <c r="G215" s="62">
        <f t="shared" si="10"/>
        <v>9000</v>
      </c>
      <c r="H215" s="3"/>
    </row>
    <row r="216" spans="1:8" s="2" customFormat="1" x14ac:dyDescent="0.2">
      <c r="A216" s="68">
        <v>12</v>
      </c>
      <c r="B216" s="20"/>
      <c r="C216" s="69" t="s">
        <v>193</v>
      </c>
      <c r="D216" s="70">
        <v>4</v>
      </c>
      <c r="E216" s="71" t="s">
        <v>75</v>
      </c>
      <c r="F216" s="72">
        <v>1800</v>
      </c>
      <c r="G216" s="62">
        <f t="shared" si="10"/>
        <v>7200</v>
      </c>
      <c r="H216" s="3"/>
    </row>
    <row r="217" spans="1:8" s="2" customFormat="1" x14ac:dyDescent="0.2">
      <c r="A217" s="73">
        <v>13</v>
      </c>
      <c r="B217" s="20"/>
      <c r="C217" s="69" t="s">
        <v>194</v>
      </c>
      <c r="D217" s="70">
        <v>4</v>
      </c>
      <c r="E217" s="71" t="s">
        <v>75</v>
      </c>
      <c r="F217" s="72">
        <v>1500</v>
      </c>
      <c r="G217" s="62">
        <f t="shared" si="10"/>
        <v>6000</v>
      </c>
      <c r="H217" s="3"/>
    </row>
    <row r="218" spans="1:8" s="2" customFormat="1" x14ac:dyDescent="0.2">
      <c r="A218" s="68">
        <v>14</v>
      </c>
      <c r="B218" s="20"/>
      <c r="C218" s="69" t="s">
        <v>195</v>
      </c>
      <c r="D218" s="70">
        <v>1</v>
      </c>
      <c r="E218" s="71" t="s">
        <v>75</v>
      </c>
      <c r="F218" s="72">
        <v>4800</v>
      </c>
      <c r="G218" s="62">
        <f t="shared" si="10"/>
        <v>4800</v>
      </c>
      <c r="H218" s="3"/>
    </row>
    <row r="219" spans="1:8" s="2" customFormat="1" x14ac:dyDescent="0.2">
      <c r="A219" s="68">
        <v>15</v>
      </c>
      <c r="B219" s="20"/>
      <c r="C219" s="69" t="s">
        <v>196</v>
      </c>
      <c r="D219" s="70">
        <v>1</v>
      </c>
      <c r="E219" s="71" t="s">
        <v>75</v>
      </c>
      <c r="F219" s="72">
        <v>1800</v>
      </c>
      <c r="G219" s="62">
        <f t="shared" si="10"/>
        <v>1800</v>
      </c>
      <c r="H219" s="3"/>
    </row>
    <row r="220" spans="1:8" s="2" customFormat="1" x14ac:dyDescent="0.2">
      <c r="A220" s="68">
        <v>16</v>
      </c>
      <c r="B220" s="20"/>
      <c r="C220" s="69" t="s">
        <v>197</v>
      </c>
      <c r="D220" s="70">
        <v>14</v>
      </c>
      <c r="E220" s="71" t="s">
        <v>14</v>
      </c>
      <c r="F220" s="72">
        <v>1344.43</v>
      </c>
      <c r="G220" s="62">
        <f t="shared" si="10"/>
        <v>18822.02</v>
      </c>
      <c r="H220" s="3"/>
    </row>
    <row r="221" spans="1:8" s="2" customFormat="1" x14ac:dyDescent="0.2">
      <c r="A221" s="68">
        <v>18</v>
      </c>
      <c r="B221" s="20"/>
      <c r="C221" s="69" t="s">
        <v>198</v>
      </c>
      <c r="D221" s="70">
        <v>2</v>
      </c>
      <c r="E221" s="71" t="s">
        <v>75</v>
      </c>
      <c r="F221" s="72">
        <v>3773.25</v>
      </c>
      <c r="G221" s="62">
        <f t="shared" si="10"/>
        <v>7546.5</v>
      </c>
      <c r="H221" s="3"/>
    </row>
    <row r="222" spans="1:8" s="2" customFormat="1" x14ac:dyDescent="0.2">
      <c r="A222" s="68">
        <v>19</v>
      </c>
      <c r="B222" s="20"/>
      <c r="C222" s="69" t="s">
        <v>199</v>
      </c>
      <c r="D222" s="70">
        <v>2</v>
      </c>
      <c r="E222" s="71" t="s">
        <v>75</v>
      </c>
      <c r="F222" s="72">
        <v>2643.84</v>
      </c>
      <c r="G222" s="62">
        <f t="shared" si="10"/>
        <v>5287.68</v>
      </c>
      <c r="H222" s="3"/>
    </row>
    <row r="223" spans="1:8" s="2" customFormat="1" x14ac:dyDescent="0.2">
      <c r="A223" s="73">
        <v>21</v>
      </c>
      <c r="B223" s="20"/>
      <c r="C223" s="69" t="s">
        <v>200</v>
      </c>
      <c r="D223" s="70">
        <v>1</v>
      </c>
      <c r="E223" s="71" t="s">
        <v>75</v>
      </c>
      <c r="F223" s="72">
        <v>2190.2399999999998</v>
      </c>
      <c r="G223" s="62">
        <f t="shared" si="10"/>
        <v>2190.2399999999998</v>
      </c>
      <c r="H223" s="3"/>
    </row>
    <row r="224" spans="1:8" s="2" customFormat="1" x14ac:dyDescent="0.2">
      <c r="A224" s="20"/>
      <c r="B224" s="20"/>
      <c r="C224" s="87" t="s">
        <v>201</v>
      </c>
      <c r="D224" s="70"/>
      <c r="E224" s="71"/>
      <c r="F224" s="81"/>
      <c r="G224" s="88">
        <f>SUM(G48:G223)</f>
        <v>7127295.0199999968</v>
      </c>
      <c r="H224" s="162"/>
    </row>
    <row r="225" spans="1:9" s="2" customFormat="1" x14ac:dyDescent="0.2">
      <c r="A225" s="20"/>
      <c r="B225" s="20"/>
      <c r="C225" s="87"/>
      <c r="D225" s="70"/>
      <c r="E225" s="71"/>
      <c r="F225" s="81"/>
      <c r="G225" s="88"/>
    </row>
    <row r="226" spans="1:9" s="2" customFormat="1" ht="25.5" x14ac:dyDescent="0.2">
      <c r="A226" s="14" t="s">
        <v>202</v>
      </c>
      <c r="B226" s="15"/>
      <c r="C226" s="16" t="s">
        <v>203</v>
      </c>
      <c r="D226" s="22"/>
      <c r="E226" s="23"/>
      <c r="F226" s="25"/>
      <c r="G226" s="24"/>
    </row>
    <row r="227" spans="1:9" s="2" customFormat="1" x14ac:dyDescent="0.2">
      <c r="A227" s="15"/>
      <c r="B227" s="15"/>
      <c r="C227" s="16"/>
      <c r="D227" s="22"/>
      <c r="E227" s="23"/>
      <c r="F227" s="25"/>
      <c r="G227" s="24"/>
    </row>
    <row r="228" spans="1:9" s="2" customFormat="1" x14ac:dyDescent="0.2">
      <c r="A228" s="20">
        <v>1</v>
      </c>
      <c r="B228" s="20"/>
      <c r="C228" s="21" t="s">
        <v>13</v>
      </c>
      <c r="D228" s="22">
        <v>12900</v>
      </c>
      <c r="E228" s="23" t="s">
        <v>14</v>
      </c>
      <c r="F228" s="24">
        <v>5</v>
      </c>
      <c r="G228" s="24">
        <f>ROUND(F228*D228,2)</f>
        <v>64500</v>
      </c>
      <c r="H228" s="3"/>
    </row>
    <row r="229" spans="1:9" s="2" customFormat="1" x14ac:dyDescent="0.2">
      <c r="A229" s="20"/>
      <c r="B229" s="20"/>
      <c r="C229" s="21"/>
      <c r="D229" s="22"/>
      <c r="E229" s="23"/>
      <c r="F229" s="24"/>
      <c r="G229" s="24"/>
      <c r="H229" s="3"/>
    </row>
    <row r="230" spans="1:9" s="138" customFormat="1" x14ac:dyDescent="0.2">
      <c r="A230" s="15">
        <v>2</v>
      </c>
      <c r="B230" s="15"/>
      <c r="C230" s="16" t="s">
        <v>15</v>
      </c>
      <c r="D230" s="17"/>
      <c r="E230" s="18"/>
      <c r="F230" s="19"/>
      <c r="G230" s="24"/>
      <c r="H230" s="3"/>
    </row>
    <row r="231" spans="1:9" s="2" customFormat="1" x14ac:dyDescent="0.2">
      <c r="A231" s="20">
        <v>2.1</v>
      </c>
      <c r="B231" s="20"/>
      <c r="C231" s="21" t="s">
        <v>16</v>
      </c>
      <c r="D231" s="22">
        <v>10449</v>
      </c>
      <c r="E231" s="23" t="s">
        <v>17</v>
      </c>
      <c r="F231" s="24">
        <v>154.52000000000001</v>
      </c>
      <c r="G231" s="24">
        <f>ROUND(F231*D231,2)</f>
        <v>1614579.48</v>
      </c>
      <c r="H231" s="3"/>
    </row>
    <row r="232" spans="1:9" s="2" customFormat="1" x14ac:dyDescent="0.2">
      <c r="A232" s="20">
        <v>2.2000000000000002</v>
      </c>
      <c r="B232" s="20"/>
      <c r="C232" s="21" t="s">
        <v>18</v>
      </c>
      <c r="D232" s="22">
        <v>315</v>
      </c>
      <c r="E232" s="23" t="s">
        <v>17</v>
      </c>
      <c r="F232" s="24">
        <v>950</v>
      </c>
      <c r="G232" s="24">
        <f>ROUND(F232*D232,2)</f>
        <v>299250</v>
      </c>
      <c r="H232" s="3"/>
    </row>
    <row r="233" spans="1:9" s="2" customFormat="1" x14ac:dyDescent="0.2">
      <c r="A233" s="20">
        <v>2.2999999999999998</v>
      </c>
      <c r="B233" s="20"/>
      <c r="C233" s="21" t="s">
        <v>19</v>
      </c>
      <c r="D233" s="22">
        <v>9404.26</v>
      </c>
      <c r="E233" s="23" t="s">
        <v>17</v>
      </c>
      <c r="F233" s="24">
        <v>126.55</v>
      </c>
      <c r="G233" s="24">
        <f>ROUND(F233*D233,2)</f>
        <v>1190109.1000000001</v>
      </c>
      <c r="H233" s="3"/>
    </row>
    <row r="234" spans="1:9" s="2" customFormat="1" x14ac:dyDescent="0.2">
      <c r="A234" s="20">
        <v>2.4</v>
      </c>
      <c r="B234" s="20"/>
      <c r="C234" s="21" t="s">
        <v>20</v>
      </c>
      <c r="D234" s="22">
        <v>1253.69</v>
      </c>
      <c r="E234" s="23" t="s">
        <v>17</v>
      </c>
      <c r="F234" s="24">
        <v>150</v>
      </c>
      <c r="G234" s="24">
        <f>ROUND(F234*D234,2)</f>
        <v>188053.5</v>
      </c>
      <c r="H234" s="3"/>
    </row>
    <row r="235" spans="1:9" s="2" customFormat="1" ht="6" customHeight="1" x14ac:dyDescent="0.2">
      <c r="A235" s="20"/>
      <c r="B235" s="20"/>
      <c r="C235" s="21"/>
      <c r="D235" s="22"/>
      <c r="E235" s="23"/>
      <c r="F235" s="24"/>
      <c r="G235" s="24"/>
      <c r="H235" s="3"/>
    </row>
    <row r="236" spans="1:9" s="138" customFormat="1" x14ac:dyDescent="0.2">
      <c r="A236" s="15">
        <v>3</v>
      </c>
      <c r="B236" s="15"/>
      <c r="C236" s="16" t="s">
        <v>21</v>
      </c>
      <c r="D236" s="17"/>
      <c r="E236" s="18"/>
      <c r="F236" s="19"/>
      <c r="G236" s="24"/>
      <c r="H236" s="3"/>
    </row>
    <row r="237" spans="1:9" s="2" customFormat="1" ht="25.5" x14ac:dyDescent="0.2">
      <c r="A237" s="89">
        <v>3.1</v>
      </c>
      <c r="B237" s="20"/>
      <c r="C237" s="21" t="s">
        <v>22</v>
      </c>
      <c r="D237" s="22">
        <v>4635</v>
      </c>
      <c r="E237" s="23" t="s">
        <v>14</v>
      </c>
      <c r="F237" s="25">
        <v>1138.07</v>
      </c>
      <c r="G237" s="24">
        <f>ROUND(F237*D237,2)</f>
        <v>5274954.45</v>
      </c>
      <c r="H237" s="3"/>
    </row>
    <row r="238" spans="1:9" s="2" customFormat="1" x14ac:dyDescent="0.2">
      <c r="A238" s="20">
        <v>3.2</v>
      </c>
      <c r="B238" s="20"/>
      <c r="C238" s="21" t="s">
        <v>204</v>
      </c>
      <c r="D238" s="22">
        <v>8400</v>
      </c>
      <c r="E238" s="23" t="s">
        <v>14</v>
      </c>
      <c r="F238" s="25">
        <v>2821.15</v>
      </c>
      <c r="G238" s="24">
        <f>+D238*F238</f>
        <v>23697660</v>
      </c>
      <c r="H238" s="3"/>
    </row>
    <row r="239" spans="1:9" s="2" customFormat="1" ht="6.75" customHeight="1" x14ac:dyDescent="0.2">
      <c r="A239" s="20"/>
      <c r="B239" s="20"/>
      <c r="C239" s="21"/>
      <c r="D239" s="22"/>
      <c r="E239" s="23"/>
      <c r="F239" s="24"/>
      <c r="G239" s="24"/>
      <c r="H239" s="3"/>
      <c r="I239" s="166"/>
    </row>
    <row r="240" spans="1:9" s="138" customFormat="1" x14ac:dyDescent="0.2">
      <c r="A240" s="15">
        <v>4</v>
      </c>
      <c r="B240" s="15"/>
      <c r="C240" s="16" t="s">
        <v>23</v>
      </c>
      <c r="D240" s="17"/>
      <c r="E240" s="18"/>
      <c r="F240" s="19"/>
      <c r="G240" s="24"/>
      <c r="H240" s="3"/>
    </row>
    <row r="241" spans="1:9" s="2" customFormat="1" ht="25.5" x14ac:dyDescent="0.2">
      <c r="A241" s="89">
        <v>4.0999999999999996</v>
      </c>
      <c r="B241" s="20"/>
      <c r="C241" s="21" t="s">
        <v>22</v>
      </c>
      <c r="D241" s="22">
        <v>4635</v>
      </c>
      <c r="E241" s="23" t="s">
        <v>14</v>
      </c>
      <c r="F241" s="25">
        <v>39.299999999999997</v>
      </c>
      <c r="G241" s="24">
        <f>ROUND(F241*D241,2)</f>
        <v>182155.5</v>
      </c>
      <c r="H241" s="3"/>
      <c r="I241" s="166"/>
    </row>
    <row r="242" spans="1:9" s="2" customFormat="1" x14ac:dyDescent="0.2">
      <c r="A242" s="20">
        <v>4.2</v>
      </c>
      <c r="B242" s="20"/>
      <c r="C242" s="21" t="s">
        <v>204</v>
      </c>
      <c r="D242" s="22">
        <v>8400</v>
      </c>
      <c r="E242" s="23" t="s">
        <v>14</v>
      </c>
      <c r="F242" s="25">
        <v>316.33</v>
      </c>
      <c r="G242" s="24">
        <f>+D242*F242</f>
        <v>2657172</v>
      </c>
      <c r="H242" s="3"/>
    </row>
    <row r="243" spans="1:9" s="2" customFormat="1" x14ac:dyDescent="0.2">
      <c r="A243" s="20"/>
      <c r="B243" s="20"/>
      <c r="C243" s="21"/>
      <c r="D243" s="22"/>
      <c r="E243" s="23"/>
      <c r="F243" s="25"/>
      <c r="G243" s="24"/>
      <c r="H243" s="3"/>
    </row>
    <row r="244" spans="1:9" s="2" customFormat="1" x14ac:dyDescent="0.2">
      <c r="A244" s="15">
        <v>5</v>
      </c>
      <c r="B244" s="15"/>
      <c r="C244" s="16" t="s">
        <v>24</v>
      </c>
      <c r="D244" s="22"/>
      <c r="E244" s="23"/>
      <c r="F244" s="25"/>
      <c r="G244" s="24"/>
      <c r="H244" s="3"/>
    </row>
    <row r="245" spans="1:9" s="2" customFormat="1" ht="25.5" x14ac:dyDescent="0.2">
      <c r="A245" s="20">
        <v>5.0999999999999996</v>
      </c>
      <c r="B245" s="20"/>
      <c r="C245" s="21" t="s">
        <v>25</v>
      </c>
      <c r="D245" s="22">
        <v>0.15</v>
      </c>
      <c r="E245" s="23" t="s">
        <v>26</v>
      </c>
      <c r="F245" s="25">
        <f>+G238+G237</f>
        <v>28972614.449999999</v>
      </c>
      <c r="G245" s="24">
        <f>ROUND(F245*D245,2)</f>
        <v>4345892.17</v>
      </c>
      <c r="H245" s="3"/>
    </row>
    <row r="246" spans="1:9" s="2" customFormat="1" x14ac:dyDescent="0.2">
      <c r="A246" s="20"/>
      <c r="B246" s="20"/>
      <c r="C246" s="21"/>
      <c r="D246" s="22"/>
      <c r="E246" s="23"/>
      <c r="F246" s="25"/>
      <c r="G246" s="24"/>
      <c r="H246" s="3"/>
    </row>
    <row r="247" spans="1:9" s="2" customFormat="1" x14ac:dyDescent="0.2">
      <c r="A247" s="20">
        <v>6</v>
      </c>
      <c r="B247" s="20"/>
      <c r="C247" s="21" t="s">
        <v>205</v>
      </c>
      <c r="D247" s="22">
        <f>+D241</f>
        <v>4635</v>
      </c>
      <c r="E247" s="23" t="s">
        <v>14</v>
      </c>
      <c r="F247" s="24">
        <v>16.760000000000002</v>
      </c>
      <c r="G247" s="24">
        <f>ROUND(F247*D247,2)</f>
        <v>77682.600000000006</v>
      </c>
      <c r="H247" s="3"/>
    </row>
    <row r="248" spans="1:9" s="2" customFormat="1" x14ac:dyDescent="0.2">
      <c r="A248" s="20">
        <v>7</v>
      </c>
      <c r="B248" s="20"/>
      <c r="C248" s="21" t="s">
        <v>28</v>
      </c>
      <c r="D248" s="22">
        <v>1</v>
      </c>
      <c r="E248" s="23" t="s">
        <v>29</v>
      </c>
      <c r="F248" s="25">
        <v>500000</v>
      </c>
      <c r="G248" s="24">
        <f>ROUND(F248*D248,2)</f>
        <v>500000</v>
      </c>
      <c r="H248" s="3"/>
    </row>
    <row r="249" spans="1:9" s="2" customFormat="1" x14ac:dyDescent="0.2">
      <c r="A249" s="20">
        <v>8</v>
      </c>
      <c r="B249" s="20"/>
      <c r="C249" s="21" t="s">
        <v>30</v>
      </c>
      <c r="D249" s="22">
        <v>12900</v>
      </c>
      <c r="E249" s="23" t="s">
        <v>14</v>
      </c>
      <c r="F249" s="25">
        <v>50.15</v>
      </c>
      <c r="G249" s="24">
        <f>ROUND(F249*D249,2)</f>
        <v>646935</v>
      </c>
      <c r="H249" s="3"/>
    </row>
    <row r="250" spans="1:9" s="2" customFormat="1" x14ac:dyDescent="0.2">
      <c r="A250" s="20"/>
      <c r="B250" s="20"/>
      <c r="C250" s="14" t="s">
        <v>206</v>
      </c>
      <c r="D250" s="22"/>
      <c r="E250" s="23"/>
      <c r="F250" s="25"/>
      <c r="G250" s="19">
        <f>SUM(G228:G249)</f>
        <v>40738943.800000004</v>
      </c>
      <c r="H250" s="162"/>
    </row>
    <row r="251" spans="1:9" s="2" customFormat="1" x14ac:dyDescent="0.2">
      <c r="A251" s="20"/>
      <c r="B251" s="20"/>
      <c r="C251" s="21"/>
      <c r="D251" s="22"/>
      <c r="E251" s="23"/>
      <c r="F251" s="24"/>
      <c r="G251" s="24"/>
    </row>
    <row r="252" spans="1:9" s="2" customFormat="1" x14ac:dyDescent="0.2">
      <c r="A252" s="14" t="s">
        <v>207</v>
      </c>
      <c r="B252" s="15"/>
      <c r="C252" s="16" t="s">
        <v>208</v>
      </c>
      <c r="D252" s="22"/>
      <c r="E252" s="23"/>
      <c r="F252" s="24"/>
      <c r="G252" s="24"/>
    </row>
    <row r="253" spans="1:9" s="2" customFormat="1" x14ac:dyDescent="0.2">
      <c r="A253" s="20"/>
      <c r="B253" s="20"/>
      <c r="C253" s="21"/>
      <c r="D253" s="22"/>
      <c r="E253" s="23"/>
      <c r="F253" s="24"/>
      <c r="G253" s="24"/>
    </row>
    <row r="254" spans="1:9" s="2" customFormat="1" x14ac:dyDescent="0.2">
      <c r="A254" s="90">
        <v>1</v>
      </c>
      <c r="B254" s="20"/>
      <c r="C254" s="91" t="s">
        <v>43</v>
      </c>
      <c r="D254" s="22"/>
      <c r="E254" s="23"/>
      <c r="F254" s="24"/>
      <c r="G254" s="24"/>
    </row>
    <row r="255" spans="1:9" s="2" customFormat="1" x14ac:dyDescent="0.2">
      <c r="A255" s="92">
        <v>1.1000000000000001</v>
      </c>
      <c r="B255" s="20"/>
      <c r="C255" s="93" t="s">
        <v>13</v>
      </c>
      <c r="D255" s="94">
        <v>1</v>
      </c>
      <c r="E255" s="94" t="s">
        <v>75</v>
      </c>
      <c r="F255" s="95">
        <v>3500</v>
      </c>
      <c r="G255" s="95">
        <f>D255*F255</f>
        <v>3500</v>
      </c>
      <c r="H255" s="3"/>
    </row>
    <row r="256" spans="1:9" s="2" customFormat="1" x14ac:dyDescent="0.2">
      <c r="A256" s="92"/>
      <c r="B256" s="20"/>
      <c r="C256" s="93"/>
      <c r="D256" s="94"/>
      <c r="E256" s="94"/>
      <c r="F256" s="95"/>
      <c r="G256" s="96"/>
      <c r="H256" s="3"/>
    </row>
    <row r="257" spans="1:8" s="2" customFormat="1" x14ac:dyDescent="0.2">
      <c r="A257" s="90">
        <v>2</v>
      </c>
      <c r="B257" s="20"/>
      <c r="C257" s="91" t="s">
        <v>15</v>
      </c>
      <c r="D257" s="94"/>
      <c r="E257" s="94"/>
      <c r="F257" s="95"/>
      <c r="G257" s="96"/>
      <c r="H257" s="3"/>
    </row>
    <row r="258" spans="1:8" s="2" customFormat="1" x14ac:dyDescent="0.2">
      <c r="A258" s="92">
        <v>2.1</v>
      </c>
      <c r="B258" s="20"/>
      <c r="C258" s="91" t="s">
        <v>209</v>
      </c>
      <c r="D258" s="94"/>
      <c r="E258" s="94"/>
      <c r="F258" s="95"/>
      <c r="G258" s="96"/>
      <c r="H258" s="3"/>
    </row>
    <row r="259" spans="1:8" s="2" customFormat="1" x14ac:dyDescent="0.2">
      <c r="A259" s="97" t="s">
        <v>46</v>
      </c>
      <c r="B259" s="20"/>
      <c r="C259" s="93" t="s">
        <v>210</v>
      </c>
      <c r="D259" s="98">
        <v>209.89</v>
      </c>
      <c r="E259" s="94" t="s">
        <v>17</v>
      </c>
      <c r="F259" s="95">
        <v>110.69</v>
      </c>
      <c r="G259" s="95">
        <f>D259*F259</f>
        <v>23232.724099999999</v>
      </c>
      <c r="H259" s="3"/>
    </row>
    <row r="260" spans="1:8" s="2" customFormat="1" x14ac:dyDescent="0.2">
      <c r="A260" s="99" t="s">
        <v>211</v>
      </c>
      <c r="B260" s="20"/>
      <c r="C260" s="100" t="s">
        <v>212</v>
      </c>
      <c r="D260" s="101">
        <v>13.73</v>
      </c>
      <c r="E260" s="102" t="s">
        <v>17</v>
      </c>
      <c r="F260" s="103">
        <v>152.44300000000001</v>
      </c>
      <c r="G260" s="95">
        <f>D260*F260</f>
        <v>2093.0423900000001</v>
      </c>
      <c r="H260" s="3"/>
    </row>
    <row r="261" spans="1:8" s="2" customFormat="1" x14ac:dyDescent="0.2">
      <c r="A261" s="99" t="s">
        <v>213</v>
      </c>
      <c r="B261" s="20"/>
      <c r="C261" s="100" t="s">
        <v>51</v>
      </c>
      <c r="D261" s="101">
        <v>280.08</v>
      </c>
      <c r="E261" s="102" t="s">
        <v>17</v>
      </c>
      <c r="F261" s="103">
        <v>165</v>
      </c>
      <c r="G261" s="95">
        <f>D261*F261</f>
        <v>46213.2</v>
      </c>
      <c r="H261" s="3"/>
    </row>
    <row r="262" spans="1:8" s="2" customFormat="1" x14ac:dyDescent="0.2">
      <c r="A262" s="104"/>
      <c r="B262" s="20"/>
      <c r="C262" s="105"/>
      <c r="D262" s="101"/>
      <c r="E262" s="102"/>
      <c r="F262" s="103"/>
      <c r="G262" s="96"/>
      <c r="H262" s="3"/>
    </row>
    <row r="263" spans="1:8" s="2" customFormat="1" x14ac:dyDescent="0.2">
      <c r="A263" s="104">
        <v>3</v>
      </c>
      <c r="B263" s="20"/>
      <c r="C263" s="105" t="s">
        <v>214</v>
      </c>
      <c r="D263" s="101"/>
      <c r="E263" s="102"/>
      <c r="F263" s="103"/>
      <c r="G263" s="96"/>
      <c r="H263" s="3"/>
    </row>
    <row r="264" spans="1:8" s="2" customFormat="1" ht="25.5" x14ac:dyDescent="0.2">
      <c r="A264" s="106">
        <v>3.1</v>
      </c>
      <c r="B264" s="20"/>
      <c r="C264" s="100" t="s">
        <v>215</v>
      </c>
      <c r="D264" s="107">
        <v>17.04</v>
      </c>
      <c r="E264" s="108" t="s">
        <v>17</v>
      </c>
      <c r="F264" s="109">
        <v>8480.0300000000007</v>
      </c>
      <c r="G264" s="110">
        <f>ROUND(D264*F264,2)</f>
        <v>144499.71</v>
      </c>
      <c r="H264" s="3"/>
    </row>
    <row r="265" spans="1:8" s="2" customFormat="1" x14ac:dyDescent="0.2">
      <c r="A265" s="106">
        <v>3.2</v>
      </c>
      <c r="B265" s="20"/>
      <c r="C265" s="100" t="s">
        <v>216</v>
      </c>
      <c r="D265" s="101">
        <v>0.43</v>
      </c>
      <c r="E265" s="102" t="s">
        <v>17</v>
      </c>
      <c r="F265" s="103">
        <v>7622.79</v>
      </c>
      <c r="G265" s="95">
        <f t="shared" ref="G265:G271" si="11">ROUND(D265*F265,2)</f>
        <v>3277.8</v>
      </c>
      <c r="H265" s="3"/>
    </row>
    <row r="266" spans="1:8" s="2" customFormat="1" x14ac:dyDescent="0.2">
      <c r="A266" s="106">
        <v>3.3</v>
      </c>
      <c r="B266" s="20"/>
      <c r="C266" s="100" t="s">
        <v>217</v>
      </c>
      <c r="D266" s="101">
        <v>3.72</v>
      </c>
      <c r="E266" s="102" t="s">
        <v>17</v>
      </c>
      <c r="F266" s="103">
        <v>8178.84</v>
      </c>
      <c r="G266" s="95">
        <f t="shared" si="11"/>
        <v>30425.279999999999</v>
      </c>
      <c r="H266" s="3"/>
    </row>
    <row r="267" spans="1:8" s="2" customFormat="1" x14ac:dyDescent="0.2">
      <c r="A267" s="106">
        <v>3.4</v>
      </c>
      <c r="B267" s="20"/>
      <c r="C267" s="100" t="s">
        <v>218</v>
      </c>
      <c r="D267" s="101">
        <v>1</v>
      </c>
      <c r="E267" s="102" t="s">
        <v>17</v>
      </c>
      <c r="F267" s="103">
        <v>19299.29</v>
      </c>
      <c r="G267" s="95">
        <f t="shared" si="11"/>
        <v>19299.29</v>
      </c>
      <c r="H267" s="3"/>
    </row>
    <row r="268" spans="1:8" s="2" customFormat="1" x14ac:dyDescent="0.2">
      <c r="A268" s="106">
        <v>3.5</v>
      </c>
      <c r="B268" s="20"/>
      <c r="C268" s="100" t="s">
        <v>219</v>
      </c>
      <c r="D268" s="101">
        <v>0.35</v>
      </c>
      <c r="E268" s="102" t="s">
        <v>17</v>
      </c>
      <c r="F268" s="103">
        <v>20117.080000000002</v>
      </c>
      <c r="G268" s="95">
        <f t="shared" si="11"/>
        <v>7040.98</v>
      </c>
      <c r="H268" s="3"/>
    </row>
    <row r="269" spans="1:8" s="2" customFormat="1" x14ac:dyDescent="0.2">
      <c r="A269" s="106">
        <v>3.6</v>
      </c>
      <c r="B269" s="20"/>
      <c r="C269" s="100" t="s">
        <v>220</v>
      </c>
      <c r="D269" s="101">
        <v>24</v>
      </c>
      <c r="E269" s="102" t="s">
        <v>17</v>
      </c>
      <c r="F269" s="103">
        <v>16426.189999999999</v>
      </c>
      <c r="G269" s="95">
        <f t="shared" si="11"/>
        <v>394228.56</v>
      </c>
      <c r="H269" s="3"/>
    </row>
    <row r="270" spans="1:8" s="2" customFormat="1" x14ac:dyDescent="0.2">
      <c r="A270" s="106">
        <v>3.7</v>
      </c>
      <c r="B270" s="20"/>
      <c r="C270" s="100" t="s">
        <v>221</v>
      </c>
      <c r="D270" s="101">
        <v>1.28</v>
      </c>
      <c r="E270" s="102" t="s">
        <v>17</v>
      </c>
      <c r="F270" s="103">
        <v>21570.18</v>
      </c>
      <c r="G270" s="95">
        <f t="shared" si="11"/>
        <v>27609.83</v>
      </c>
      <c r="H270" s="3"/>
    </row>
    <row r="271" spans="1:8" s="2" customFormat="1" x14ac:dyDescent="0.2">
      <c r="A271" s="106">
        <v>3.8</v>
      </c>
      <c r="B271" s="20"/>
      <c r="C271" s="100" t="s">
        <v>222</v>
      </c>
      <c r="D271" s="101">
        <v>6.97</v>
      </c>
      <c r="E271" s="102" t="s">
        <v>17</v>
      </c>
      <c r="F271" s="103">
        <v>8427.8700000000008</v>
      </c>
      <c r="G271" s="95">
        <f t="shared" si="11"/>
        <v>58742.25</v>
      </c>
      <c r="H271" s="3"/>
    </row>
    <row r="272" spans="1:8" s="2" customFormat="1" x14ac:dyDescent="0.2">
      <c r="A272" s="106">
        <v>3.9</v>
      </c>
      <c r="B272" s="20"/>
      <c r="C272" s="100" t="s">
        <v>223</v>
      </c>
      <c r="D272" s="101">
        <v>4.2300000000000004</v>
      </c>
      <c r="E272" s="102" t="s">
        <v>17</v>
      </c>
      <c r="F272" s="103">
        <v>3754.18</v>
      </c>
      <c r="G272" s="95">
        <f>D272*F272</f>
        <v>15880.181400000001</v>
      </c>
      <c r="H272" s="3"/>
    </row>
    <row r="273" spans="1:10" s="2" customFormat="1" x14ac:dyDescent="0.2">
      <c r="A273" s="104"/>
      <c r="B273" s="20"/>
      <c r="C273" s="21"/>
      <c r="D273" s="101"/>
      <c r="E273" s="102"/>
      <c r="F273" s="103"/>
      <c r="G273" s="111"/>
      <c r="H273" s="3"/>
    </row>
    <row r="274" spans="1:10" s="2" customFormat="1" x14ac:dyDescent="0.2">
      <c r="A274" s="104">
        <v>4</v>
      </c>
      <c r="B274" s="20"/>
      <c r="C274" s="105" t="s">
        <v>60</v>
      </c>
      <c r="D274" s="101"/>
      <c r="E274" s="102"/>
      <c r="F274" s="103"/>
      <c r="G274" s="111"/>
      <c r="H274" s="3"/>
    </row>
    <row r="275" spans="1:10" s="2" customFormat="1" x14ac:dyDescent="0.2">
      <c r="A275" s="106">
        <v>4.0999999999999996</v>
      </c>
      <c r="B275" s="20"/>
      <c r="C275" s="100" t="s">
        <v>224</v>
      </c>
      <c r="D275" s="101">
        <v>42.25</v>
      </c>
      <c r="E275" s="102" t="s">
        <v>35</v>
      </c>
      <c r="F275" s="103">
        <v>511.26</v>
      </c>
      <c r="G275" s="95">
        <f t="shared" ref="G275:G280" si="12">D275*F275</f>
        <v>21600.735000000001</v>
      </c>
      <c r="H275" s="3"/>
      <c r="I275" s="45"/>
      <c r="J275" s="43"/>
    </row>
    <row r="276" spans="1:10" s="2" customFormat="1" x14ac:dyDescent="0.2">
      <c r="A276" s="106">
        <v>4.2</v>
      </c>
      <c r="B276" s="20"/>
      <c r="C276" s="100" t="s">
        <v>88</v>
      </c>
      <c r="D276" s="101">
        <v>63.36</v>
      </c>
      <c r="E276" s="102" t="s">
        <v>35</v>
      </c>
      <c r="F276" s="103">
        <v>463.03</v>
      </c>
      <c r="G276" s="95">
        <f t="shared" si="12"/>
        <v>29337.5808</v>
      </c>
      <c r="H276" s="3"/>
      <c r="I276" s="45"/>
      <c r="J276" s="43"/>
    </row>
    <row r="277" spans="1:10" s="2" customFormat="1" x14ac:dyDescent="0.2">
      <c r="A277" s="106">
        <v>4.3</v>
      </c>
      <c r="B277" s="20"/>
      <c r="C277" s="100" t="s">
        <v>225</v>
      </c>
      <c r="D277" s="101">
        <v>105.07</v>
      </c>
      <c r="E277" s="102" t="s">
        <v>35</v>
      </c>
      <c r="F277" s="103">
        <v>272.41000000000003</v>
      </c>
      <c r="G277" s="95">
        <f t="shared" si="12"/>
        <v>28622.118699999999</v>
      </c>
      <c r="H277" s="3"/>
      <c r="I277" s="45"/>
      <c r="J277" s="43"/>
    </row>
    <row r="278" spans="1:10" s="2" customFormat="1" x14ac:dyDescent="0.2">
      <c r="A278" s="106">
        <v>4.4000000000000004</v>
      </c>
      <c r="B278" s="20"/>
      <c r="C278" s="100" t="s">
        <v>63</v>
      </c>
      <c r="D278" s="101">
        <v>105.92</v>
      </c>
      <c r="E278" s="102" t="s">
        <v>35</v>
      </c>
      <c r="F278" s="103">
        <v>235.76</v>
      </c>
      <c r="G278" s="95">
        <f t="shared" si="12"/>
        <v>24971.699199999999</v>
      </c>
      <c r="H278" s="3"/>
      <c r="I278" s="45"/>
      <c r="J278" s="43"/>
    </row>
    <row r="279" spans="1:10" s="2" customFormat="1" x14ac:dyDescent="0.2">
      <c r="A279" s="106">
        <v>4.5</v>
      </c>
      <c r="B279" s="20"/>
      <c r="C279" s="100" t="s">
        <v>89</v>
      </c>
      <c r="D279" s="101">
        <v>88.64</v>
      </c>
      <c r="E279" s="102" t="s">
        <v>35</v>
      </c>
      <c r="F279" s="103">
        <v>61.85</v>
      </c>
      <c r="G279" s="95">
        <f t="shared" si="12"/>
        <v>5482.384</v>
      </c>
      <c r="H279" s="3"/>
      <c r="I279" s="45"/>
      <c r="J279" s="43"/>
    </row>
    <row r="280" spans="1:10" s="2" customFormat="1" x14ac:dyDescent="0.2">
      <c r="A280" s="106">
        <v>4.5999999999999996</v>
      </c>
      <c r="B280" s="20"/>
      <c r="C280" s="100" t="s">
        <v>226</v>
      </c>
      <c r="D280" s="101">
        <v>169.28</v>
      </c>
      <c r="E280" s="102" t="s">
        <v>35</v>
      </c>
      <c r="F280" s="103">
        <v>230.25299999999999</v>
      </c>
      <c r="G280" s="95">
        <f t="shared" si="12"/>
        <v>38977.22784</v>
      </c>
      <c r="H280" s="3"/>
    </row>
    <row r="281" spans="1:10" s="2" customFormat="1" x14ac:dyDescent="0.2">
      <c r="A281" s="104"/>
      <c r="B281" s="20"/>
      <c r="C281" s="105"/>
      <c r="D281" s="101"/>
      <c r="E281" s="102"/>
      <c r="F281" s="103"/>
      <c r="G281" s="111"/>
      <c r="H281" s="3"/>
    </row>
    <row r="282" spans="1:10" s="2" customFormat="1" x14ac:dyDescent="0.2">
      <c r="A282" s="104">
        <v>5</v>
      </c>
      <c r="B282" s="20"/>
      <c r="C282" s="105" t="s">
        <v>68</v>
      </c>
      <c r="D282" s="101"/>
      <c r="E282" s="102"/>
      <c r="F282" s="103"/>
      <c r="G282" s="111"/>
      <c r="H282" s="3"/>
    </row>
    <row r="283" spans="1:10" s="2" customFormat="1" x14ac:dyDescent="0.2">
      <c r="A283" s="106">
        <v>5.0999999999999996</v>
      </c>
      <c r="B283" s="20"/>
      <c r="C283" s="100" t="s">
        <v>227</v>
      </c>
      <c r="D283" s="101">
        <v>31</v>
      </c>
      <c r="E283" s="102" t="s">
        <v>71</v>
      </c>
      <c r="F283" s="103">
        <v>393.14</v>
      </c>
      <c r="G283" s="95">
        <f>D283*F283</f>
        <v>12187.34</v>
      </c>
      <c r="H283" s="3"/>
    </row>
    <row r="284" spans="1:10" s="2" customFormat="1" x14ac:dyDescent="0.2">
      <c r="A284" s="106">
        <v>5.3</v>
      </c>
      <c r="B284" s="20"/>
      <c r="C284" s="100" t="s">
        <v>69</v>
      </c>
      <c r="D284" s="101">
        <v>54.79</v>
      </c>
      <c r="E284" s="102" t="s">
        <v>17</v>
      </c>
      <c r="F284" s="103">
        <v>90</v>
      </c>
      <c r="G284" s="95">
        <f>D284*F284</f>
        <v>4931.1000000000004</v>
      </c>
      <c r="H284" s="3"/>
    </row>
    <row r="285" spans="1:10" s="2" customFormat="1" x14ac:dyDescent="0.2">
      <c r="A285" s="104"/>
      <c r="B285" s="20"/>
      <c r="C285" s="105"/>
      <c r="D285" s="101"/>
      <c r="E285" s="102"/>
      <c r="F285" s="103"/>
      <c r="G285" s="111"/>
      <c r="H285" s="3"/>
    </row>
    <row r="286" spans="1:10" s="2" customFormat="1" x14ac:dyDescent="0.2">
      <c r="A286" s="106">
        <v>6</v>
      </c>
      <c r="B286" s="20"/>
      <c r="C286" s="100" t="s">
        <v>125</v>
      </c>
      <c r="D286" s="101">
        <v>54.79</v>
      </c>
      <c r="E286" s="102" t="s">
        <v>17</v>
      </c>
      <c r="F286" s="103">
        <v>55</v>
      </c>
      <c r="G286" s="95">
        <f>D286*F286</f>
        <v>3013.45</v>
      </c>
      <c r="H286" s="3"/>
    </row>
    <row r="287" spans="1:10" s="2" customFormat="1" x14ac:dyDescent="0.2">
      <c r="A287" s="106">
        <v>7</v>
      </c>
      <c r="B287" s="20"/>
      <c r="C287" s="100" t="s">
        <v>72</v>
      </c>
      <c r="D287" s="101">
        <v>64</v>
      </c>
      <c r="E287" s="102" t="s">
        <v>33</v>
      </c>
      <c r="F287" s="103">
        <v>614.9</v>
      </c>
      <c r="G287" s="95">
        <f>D287*F287</f>
        <v>39353.599999999999</v>
      </c>
      <c r="H287" s="3"/>
    </row>
    <row r="288" spans="1:10" s="2" customFormat="1" x14ac:dyDescent="0.2">
      <c r="A288" s="104"/>
      <c r="B288" s="20"/>
      <c r="C288" s="105"/>
      <c r="D288" s="101"/>
      <c r="E288" s="102"/>
      <c r="F288" s="103"/>
      <c r="G288" s="112"/>
      <c r="H288" s="3"/>
    </row>
    <row r="289" spans="1:8" s="2" customFormat="1" x14ac:dyDescent="0.2">
      <c r="A289" s="104">
        <v>8</v>
      </c>
      <c r="B289" s="20"/>
      <c r="C289" s="105" t="s">
        <v>228</v>
      </c>
      <c r="D289" s="101"/>
      <c r="E289" s="102"/>
      <c r="F289" s="103"/>
      <c r="G289" s="112"/>
      <c r="H289" s="3"/>
    </row>
    <row r="290" spans="1:8" s="2" customFormat="1" x14ac:dyDescent="0.2">
      <c r="A290" s="106">
        <v>8.1</v>
      </c>
      <c r="B290" s="20"/>
      <c r="C290" s="100" t="s">
        <v>229</v>
      </c>
      <c r="D290" s="101">
        <v>17.100000000000001</v>
      </c>
      <c r="E290" s="102" t="s">
        <v>14</v>
      </c>
      <c r="F290" s="103">
        <v>2821.15</v>
      </c>
      <c r="G290" s="95">
        <f>ROUND(D290*F290,2)</f>
        <v>48241.67</v>
      </c>
      <c r="H290" s="3"/>
    </row>
    <row r="291" spans="1:8" s="2" customFormat="1" x14ac:dyDescent="0.2">
      <c r="A291" s="106">
        <v>8.1999999999999993</v>
      </c>
      <c r="B291" s="20"/>
      <c r="C291" s="100" t="s">
        <v>230</v>
      </c>
      <c r="D291" s="101">
        <v>3.1</v>
      </c>
      <c r="E291" s="102" t="s">
        <v>14</v>
      </c>
      <c r="F291" s="103">
        <v>2821.15</v>
      </c>
      <c r="G291" s="95">
        <f>ROUND(D291*F291,2)</f>
        <v>8745.57</v>
      </c>
      <c r="H291" s="3"/>
    </row>
    <row r="292" spans="1:8" s="2" customFormat="1" x14ac:dyDescent="0.2">
      <c r="A292" s="106">
        <v>8.3000000000000007</v>
      </c>
      <c r="B292" s="20"/>
      <c r="C292" s="100" t="s">
        <v>231</v>
      </c>
      <c r="D292" s="101">
        <v>12</v>
      </c>
      <c r="E292" s="102" t="s">
        <v>14</v>
      </c>
      <c r="F292" s="103">
        <v>727.07</v>
      </c>
      <c r="G292" s="95">
        <f t="shared" ref="G292:G302" si="13">ROUND(D292*F292,2)</f>
        <v>8724.84</v>
      </c>
      <c r="H292" s="3"/>
    </row>
    <row r="293" spans="1:8" s="2" customFormat="1" ht="25.5" x14ac:dyDescent="0.2">
      <c r="A293" s="106">
        <v>8.4</v>
      </c>
      <c r="B293" s="20"/>
      <c r="C293" s="100" t="s">
        <v>232</v>
      </c>
      <c r="D293" s="101">
        <v>4</v>
      </c>
      <c r="E293" s="102" t="s">
        <v>75</v>
      </c>
      <c r="F293" s="103">
        <v>46696.74</v>
      </c>
      <c r="G293" s="95">
        <f t="shared" si="13"/>
        <v>186786.96</v>
      </c>
      <c r="H293" s="3"/>
    </row>
    <row r="294" spans="1:8" s="2" customFormat="1" x14ac:dyDescent="0.2">
      <c r="A294" s="106">
        <v>8.5</v>
      </c>
      <c r="B294" s="20"/>
      <c r="C294" s="100" t="s">
        <v>233</v>
      </c>
      <c r="D294" s="101">
        <v>4</v>
      </c>
      <c r="E294" s="102" t="s">
        <v>75</v>
      </c>
      <c r="F294" s="103">
        <v>12500</v>
      </c>
      <c r="G294" s="95">
        <f t="shared" si="13"/>
        <v>50000</v>
      </c>
      <c r="H294" s="3"/>
    </row>
    <row r="295" spans="1:8" s="2" customFormat="1" x14ac:dyDescent="0.2">
      <c r="A295" s="106">
        <v>8.6</v>
      </c>
      <c r="B295" s="20"/>
      <c r="C295" s="100" t="s">
        <v>234</v>
      </c>
      <c r="D295" s="101">
        <v>5</v>
      </c>
      <c r="E295" s="102" t="s">
        <v>75</v>
      </c>
      <c r="F295" s="103">
        <v>3894</v>
      </c>
      <c r="G295" s="95">
        <f t="shared" si="13"/>
        <v>19470</v>
      </c>
      <c r="H295" s="3"/>
    </row>
    <row r="296" spans="1:8" s="2" customFormat="1" x14ac:dyDescent="0.2">
      <c r="A296" s="106">
        <v>8.6999999999999993</v>
      </c>
      <c r="B296" s="20"/>
      <c r="C296" s="100" t="s">
        <v>235</v>
      </c>
      <c r="D296" s="101">
        <v>2</v>
      </c>
      <c r="E296" s="102" t="s">
        <v>75</v>
      </c>
      <c r="F296" s="103">
        <v>3304</v>
      </c>
      <c r="G296" s="95">
        <f t="shared" si="13"/>
        <v>6608</v>
      </c>
      <c r="H296" s="3"/>
    </row>
    <row r="297" spans="1:8" s="2" customFormat="1" x14ac:dyDescent="0.2">
      <c r="A297" s="106">
        <v>8.8000000000000007</v>
      </c>
      <c r="B297" s="20"/>
      <c r="C297" s="100" t="s">
        <v>236</v>
      </c>
      <c r="D297" s="101">
        <v>3</v>
      </c>
      <c r="E297" s="102" t="s">
        <v>75</v>
      </c>
      <c r="F297" s="103">
        <v>4307</v>
      </c>
      <c r="G297" s="95">
        <f t="shared" si="13"/>
        <v>12921</v>
      </c>
      <c r="H297" s="3"/>
    </row>
    <row r="298" spans="1:8" s="2" customFormat="1" x14ac:dyDescent="0.2">
      <c r="A298" s="106">
        <v>8.9</v>
      </c>
      <c r="B298" s="20"/>
      <c r="C298" s="100" t="s">
        <v>237</v>
      </c>
      <c r="D298" s="101">
        <v>3</v>
      </c>
      <c r="E298" s="102" t="s">
        <v>75</v>
      </c>
      <c r="F298" s="103">
        <v>1982.4</v>
      </c>
      <c r="G298" s="95">
        <f t="shared" si="13"/>
        <v>5947.2</v>
      </c>
      <c r="H298" s="3"/>
    </row>
    <row r="299" spans="1:8" s="2" customFormat="1" x14ac:dyDescent="0.2">
      <c r="A299" s="113">
        <v>8.1</v>
      </c>
      <c r="B299" s="20"/>
      <c r="C299" s="100" t="s">
        <v>238</v>
      </c>
      <c r="D299" s="101">
        <v>4</v>
      </c>
      <c r="E299" s="102" t="s">
        <v>75</v>
      </c>
      <c r="F299" s="103">
        <v>1084.67</v>
      </c>
      <c r="G299" s="95">
        <f t="shared" si="13"/>
        <v>4338.68</v>
      </c>
      <c r="H299" s="3"/>
    </row>
    <row r="300" spans="1:8" s="2" customFormat="1" x14ac:dyDescent="0.2">
      <c r="A300" s="106">
        <v>8.11</v>
      </c>
      <c r="B300" s="20"/>
      <c r="C300" s="100" t="s">
        <v>239</v>
      </c>
      <c r="D300" s="101">
        <v>8</v>
      </c>
      <c r="E300" s="102" t="s">
        <v>75</v>
      </c>
      <c r="F300" s="103">
        <v>600</v>
      </c>
      <c r="G300" s="95">
        <f t="shared" si="13"/>
        <v>4800</v>
      </c>
      <c r="H300" s="3"/>
    </row>
    <row r="301" spans="1:8" s="2" customFormat="1" x14ac:dyDescent="0.2">
      <c r="A301" s="106">
        <v>8.1199999999999992</v>
      </c>
      <c r="B301" s="20"/>
      <c r="C301" s="100" t="s">
        <v>240</v>
      </c>
      <c r="D301" s="101">
        <v>1</v>
      </c>
      <c r="E301" s="102" t="s">
        <v>75</v>
      </c>
      <c r="F301" s="103">
        <v>5024.3500000000004</v>
      </c>
      <c r="G301" s="95">
        <f t="shared" si="13"/>
        <v>5024.3500000000004</v>
      </c>
      <c r="H301" s="3"/>
    </row>
    <row r="302" spans="1:8" s="2" customFormat="1" x14ac:dyDescent="0.2">
      <c r="A302" s="106">
        <v>8.1300000000000008</v>
      </c>
      <c r="B302" s="20"/>
      <c r="C302" s="100" t="s">
        <v>241</v>
      </c>
      <c r="D302" s="101">
        <v>1</v>
      </c>
      <c r="E302" s="102" t="s">
        <v>75</v>
      </c>
      <c r="F302" s="55">
        <v>45000</v>
      </c>
      <c r="G302" s="95">
        <f t="shared" si="13"/>
        <v>45000</v>
      </c>
      <c r="H302" s="3"/>
    </row>
    <row r="303" spans="1:8" s="2" customFormat="1" x14ac:dyDescent="0.2">
      <c r="A303" s="106"/>
      <c r="B303" s="20"/>
      <c r="C303" s="105"/>
      <c r="D303" s="101"/>
      <c r="E303" s="102"/>
      <c r="F303" s="103"/>
      <c r="G303" s="112"/>
      <c r="H303" s="3"/>
    </row>
    <row r="304" spans="1:8" s="2" customFormat="1" x14ac:dyDescent="0.2">
      <c r="A304" s="104">
        <v>8.14</v>
      </c>
      <c r="B304" s="20"/>
      <c r="C304" s="105" t="s">
        <v>242</v>
      </c>
      <c r="D304" s="101"/>
      <c r="E304" s="102"/>
      <c r="F304" s="103"/>
      <c r="G304" s="112"/>
      <c r="H304" s="3"/>
    </row>
    <row r="305" spans="1:8" s="2" customFormat="1" x14ac:dyDescent="0.2">
      <c r="A305" s="99" t="s">
        <v>243</v>
      </c>
      <c r="B305" s="20"/>
      <c r="C305" s="93" t="s">
        <v>210</v>
      </c>
      <c r="D305" s="101">
        <v>23.58</v>
      </c>
      <c r="E305" s="102" t="s">
        <v>17</v>
      </c>
      <c r="F305" s="103">
        <v>110.69</v>
      </c>
      <c r="G305" s="95">
        <f>D305*F305</f>
        <v>2610.0701999999997</v>
      </c>
      <c r="H305" s="3"/>
    </row>
    <row r="306" spans="1:8" s="2" customFormat="1" x14ac:dyDescent="0.2">
      <c r="A306" s="99" t="s">
        <v>244</v>
      </c>
      <c r="B306" s="20"/>
      <c r="C306" s="100" t="s">
        <v>245</v>
      </c>
      <c r="D306" s="101">
        <v>12.96</v>
      </c>
      <c r="E306" s="102" t="s">
        <v>17</v>
      </c>
      <c r="F306" s="103">
        <v>152.44</v>
      </c>
      <c r="G306" s="95">
        <f>D306*F306</f>
        <v>1975.6224000000002</v>
      </c>
      <c r="H306" s="3"/>
    </row>
    <row r="307" spans="1:8" s="2" customFormat="1" x14ac:dyDescent="0.2">
      <c r="A307" s="99" t="s">
        <v>246</v>
      </c>
      <c r="B307" s="20"/>
      <c r="C307" s="100" t="s">
        <v>36</v>
      </c>
      <c r="D307" s="101">
        <v>24.75</v>
      </c>
      <c r="E307" s="102" t="s">
        <v>17</v>
      </c>
      <c r="F307" s="103">
        <v>165</v>
      </c>
      <c r="G307" s="95">
        <f>D307*F307</f>
        <v>4083.75</v>
      </c>
      <c r="H307" s="3"/>
    </row>
    <row r="308" spans="1:8" s="2" customFormat="1" x14ac:dyDescent="0.2">
      <c r="A308" s="104"/>
      <c r="B308" s="20"/>
      <c r="C308" s="105"/>
      <c r="D308" s="101"/>
      <c r="E308" s="102"/>
      <c r="F308" s="103"/>
      <c r="G308" s="112"/>
      <c r="H308" s="3"/>
    </row>
    <row r="309" spans="1:8" s="2" customFormat="1" x14ac:dyDescent="0.2">
      <c r="A309" s="104">
        <v>9</v>
      </c>
      <c r="B309" s="20"/>
      <c r="C309" s="105" t="s">
        <v>247</v>
      </c>
      <c r="D309" s="101"/>
      <c r="E309" s="102"/>
      <c r="F309" s="103"/>
      <c r="G309" s="112"/>
      <c r="H309" s="3"/>
    </row>
    <row r="310" spans="1:8" s="2" customFormat="1" x14ac:dyDescent="0.2">
      <c r="A310" s="106">
        <v>9.1</v>
      </c>
      <c r="B310" s="20"/>
      <c r="C310" s="100" t="s">
        <v>248</v>
      </c>
      <c r="D310" s="101">
        <v>1</v>
      </c>
      <c r="E310" s="102" t="s">
        <v>75</v>
      </c>
      <c r="F310" s="103">
        <v>7668.33</v>
      </c>
      <c r="G310" s="95">
        <f>D310*F310</f>
        <v>7668.33</v>
      </c>
      <c r="H310" s="3"/>
    </row>
    <row r="311" spans="1:8" s="2" customFormat="1" x14ac:dyDescent="0.2">
      <c r="A311" s="106">
        <v>9.1999999999999993</v>
      </c>
      <c r="B311" s="20"/>
      <c r="C311" s="100" t="s">
        <v>249</v>
      </c>
      <c r="D311" s="101">
        <v>1</v>
      </c>
      <c r="E311" s="102" t="s">
        <v>75</v>
      </c>
      <c r="F311" s="103">
        <v>7974.72</v>
      </c>
      <c r="G311" s="95">
        <f>D311*F311</f>
        <v>7974.72</v>
      </c>
      <c r="H311" s="3"/>
    </row>
    <row r="312" spans="1:8" s="2" customFormat="1" x14ac:dyDescent="0.2">
      <c r="A312" s="104"/>
      <c r="B312" s="20"/>
      <c r="C312" s="105"/>
      <c r="D312" s="101"/>
      <c r="E312" s="102"/>
      <c r="F312" s="103"/>
      <c r="G312" s="112"/>
      <c r="H312" s="3"/>
    </row>
    <row r="313" spans="1:8" s="2" customFormat="1" x14ac:dyDescent="0.2">
      <c r="A313" s="106">
        <v>10</v>
      </c>
      <c r="B313" s="20"/>
      <c r="C313" s="100" t="s">
        <v>250</v>
      </c>
      <c r="D313" s="101">
        <v>20.64</v>
      </c>
      <c r="E313" s="102" t="s">
        <v>35</v>
      </c>
      <c r="F313" s="103">
        <v>680.67</v>
      </c>
      <c r="G313" s="95">
        <f>D313*F313</f>
        <v>14049.0288</v>
      </c>
      <c r="H313" s="3"/>
    </row>
    <row r="314" spans="1:8" s="2" customFormat="1" x14ac:dyDescent="0.2">
      <c r="A314" s="106">
        <v>11</v>
      </c>
      <c r="B314" s="20"/>
      <c r="C314" s="100" t="s">
        <v>251</v>
      </c>
      <c r="D314" s="101">
        <v>128.71</v>
      </c>
      <c r="E314" s="102" t="s">
        <v>35</v>
      </c>
      <c r="F314" s="103">
        <v>90</v>
      </c>
      <c r="G314" s="95">
        <f>D314*F314</f>
        <v>11583.900000000001</v>
      </c>
      <c r="H314" s="3"/>
    </row>
    <row r="315" spans="1:8" s="2" customFormat="1" x14ac:dyDescent="0.2">
      <c r="A315" s="104"/>
      <c r="B315" s="20"/>
      <c r="C315" s="105"/>
      <c r="D315" s="101"/>
      <c r="E315" s="102"/>
      <c r="F315" s="103"/>
      <c r="G315" s="112"/>
      <c r="H315" s="3"/>
    </row>
    <row r="316" spans="1:8" s="2" customFormat="1" ht="25.5" x14ac:dyDescent="0.2">
      <c r="A316" s="104">
        <v>12</v>
      </c>
      <c r="B316" s="20"/>
      <c r="C316" s="105" t="s">
        <v>252</v>
      </c>
      <c r="D316" s="101"/>
      <c r="E316" s="102"/>
      <c r="F316" s="103"/>
      <c r="G316" s="112"/>
      <c r="H316" s="3"/>
    </row>
    <row r="317" spans="1:8" s="2" customFormat="1" x14ac:dyDescent="0.2">
      <c r="A317" s="106">
        <v>12.1</v>
      </c>
      <c r="B317" s="20"/>
      <c r="C317" s="100" t="s">
        <v>253</v>
      </c>
      <c r="D317" s="101">
        <v>52</v>
      </c>
      <c r="E317" s="102" t="s">
        <v>14</v>
      </c>
      <c r="F317" s="103">
        <v>3482.02</v>
      </c>
      <c r="G317" s="95">
        <f>D317*F317</f>
        <v>181065.04</v>
      </c>
      <c r="H317" s="3"/>
    </row>
    <row r="318" spans="1:8" s="2" customFormat="1" x14ac:dyDescent="0.2">
      <c r="A318" s="106">
        <v>12.2</v>
      </c>
      <c r="B318" s="20"/>
      <c r="C318" s="100" t="s">
        <v>254</v>
      </c>
      <c r="D318" s="101">
        <v>15</v>
      </c>
      <c r="E318" s="102" t="s">
        <v>75</v>
      </c>
      <c r="F318" s="103">
        <v>462.62</v>
      </c>
      <c r="G318" s="95">
        <f t="shared" ref="G318:G326" si="14">D318*F318</f>
        <v>6939.3</v>
      </c>
      <c r="H318" s="3"/>
    </row>
    <row r="319" spans="1:8" s="2" customFormat="1" x14ac:dyDescent="0.2">
      <c r="A319" s="106">
        <v>12.3</v>
      </c>
      <c r="B319" s="20"/>
      <c r="C319" s="100" t="s">
        <v>255</v>
      </c>
      <c r="D319" s="101">
        <v>5</v>
      </c>
      <c r="E319" s="102" t="s">
        <v>75</v>
      </c>
      <c r="F319" s="103">
        <v>5758.69</v>
      </c>
      <c r="G319" s="95">
        <f t="shared" si="14"/>
        <v>28793.449999999997</v>
      </c>
      <c r="H319" s="3"/>
    </row>
    <row r="320" spans="1:8" s="2" customFormat="1" x14ac:dyDescent="0.2">
      <c r="A320" s="106">
        <v>12.4</v>
      </c>
      <c r="B320" s="20"/>
      <c r="C320" s="100" t="s">
        <v>256</v>
      </c>
      <c r="D320" s="101">
        <v>1</v>
      </c>
      <c r="E320" s="102" t="s">
        <v>75</v>
      </c>
      <c r="F320" s="103">
        <v>33033.81</v>
      </c>
      <c r="G320" s="95">
        <f t="shared" si="14"/>
        <v>33033.81</v>
      </c>
      <c r="H320" s="3"/>
    </row>
    <row r="321" spans="1:8" s="2" customFormat="1" x14ac:dyDescent="0.2">
      <c r="A321" s="104"/>
      <c r="B321" s="20"/>
      <c r="C321" s="100"/>
      <c r="D321" s="101"/>
      <c r="E321" s="102"/>
      <c r="F321" s="103"/>
      <c r="G321" s="112"/>
      <c r="H321" s="3"/>
    </row>
    <row r="322" spans="1:8" s="2" customFormat="1" x14ac:dyDescent="0.2">
      <c r="A322" s="106">
        <v>13</v>
      </c>
      <c r="B322" s="20"/>
      <c r="C322" s="100" t="s">
        <v>257</v>
      </c>
      <c r="D322" s="101">
        <v>1</v>
      </c>
      <c r="E322" s="102" t="s">
        <v>75</v>
      </c>
      <c r="F322" s="103">
        <v>12000</v>
      </c>
      <c r="G322" s="95">
        <f t="shared" si="14"/>
        <v>12000</v>
      </c>
      <c r="H322" s="3"/>
    </row>
    <row r="323" spans="1:8" s="2" customFormat="1" x14ac:dyDescent="0.2">
      <c r="A323" s="106">
        <v>14</v>
      </c>
      <c r="B323" s="20"/>
      <c r="C323" s="100" t="s">
        <v>258</v>
      </c>
      <c r="D323" s="101">
        <v>1</v>
      </c>
      <c r="E323" s="102" t="s">
        <v>75</v>
      </c>
      <c r="F323" s="103">
        <v>35000</v>
      </c>
      <c r="G323" s="95">
        <f t="shared" si="14"/>
        <v>35000</v>
      </c>
      <c r="H323" s="3"/>
    </row>
    <row r="324" spans="1:8" s="2" customFormat="1" x14ac:dyDescent="0.2">
      <c r="A324" s="106">
        <v>15</v>
      </c>
      <c r="B324" s="20"/>
      <c r="C324" s="100" t="s">
        <v>107</v>
      </c>
      <c r="D324" s="101">
        <v>1</v>
      </c>
      <c r="E324" s="102" t="s">
        <v>75</v>
      </c>
      <c r="F324" s="103">
        <v>8000</v>
      </c>
      <c r="G324" s="95">
        <f t="shared" si="14"/>
        <v>8000</v>
      </c>
      <c r="H324" s="3"/>
    </row>
    <row r="325" spans="1:8" s="2" customFormat="1" x14ac:dyDescent="0.2">
      <c r="A325" s="106">
        <v>16</v>
      </c>
      <c r="B325" s="20"/>
      <c r="C325" s="100" t="s">
        <v>259</v>
      </c>
      <c r="D325" s="101">
        <v>1</v>
      </c>
      <c r="E325" s="102" t="s">
        <v>29</v>
      </c>
      <c r="F325" s="103">
        <v>50000</v>
      </c>
      <c r="G325" s="95">
        <f t="shared" si="14"/>
        <v>50000</v>
      </c>
      <c r="H325" s="3"/>
    </row>
    <row r="326" spans="1:8" s="2" customFormat="1" x14ac:dyDescent="0.2">
      <c r="A326" s="106">
        <v>17</v>
      </c>
      <c r="B326" s="20"/>
      <c r="C326" s="100" t="s">
        <v>260</v>
      </c>
      <c r="D326" s="101">
        <v>1</v>
      </c>
      <c r="E326" s="102" t="s">
        <v>29</v>
      </c>
      <c r="F326" s="103">
        <v>15000</v>
      </c>
      <c r="G326" s="114">
        <f t="shared" si="14"/>
        <v>15000</v>
      </c>
      <c r="H326" s="3"/>
    </row>
    <row r="327" spans="1:8" s="164" customFormat="1" x14ac:dyDescent="0.2">
      <c r="A327" s="14"/>
      <c r="B327" s="14"/>
      <c r="C327" s="14" t="s">
        <v>261</v>
      </c>
      <c r="D327" s="18"/>
      <c r="E327" s="18"/>
      <c r="F327" s="32"/>
      <c r="G327" s="32">
        <f>SUM(G255:G326)</f>
        <v>1810905.3748299996</v>
      </c>
      <c r="H327" s="162"/>
    </row>
    <row r="328" spans="1:8" s="164" customFormat="1" x14ac:dyDescent="0.2">
      <c r="A328" s="14"/>
      <c r="B328" s="14"/>
      <c r="C328" s="14"/>
      <c r="D328" s="18"/>
      <c r="E328" s="18"/>
      <c r="F328" s="32"/>
      <c r="G328" s="32"/>
      <c r="H328" s="2"/>
    </row>
    <row r="329" spans="1:8" s="2" customFormat="1" x14ac:dyDescent="0.2">
      <c r="A329" s="14" t="s">
        <v>262</v>
      </c>
      <c r="B329" s="15"/>
      <c r="C329" s="16" t="s">
        <v>263</v>
      </c>
      <c r="D329" s="22"/>
      <c r="E329" s="23"/>
      <c r="F329" s="24"/>
      <c r="G329" s="24"/>
    </row>
    <row r="330" spans="1:8" s="2" customFormat="1" x14ac:dyDescent="0.2">
      <c r="A330" s="20"/>
      <c r="B330" s="20"/>
      <c r="C330" s="21"/>
      <c r="D330" s="22"/>
      <c r="E330" s="23"/>
      <c r="F330" s="24"/>
      <c r="G330" s="24"/>
    </row>
    <row r="331" spans="1:8" s="2" customFormat="1" x14ac:dyDescent="0.2">
      <c r="A331" s="20">
        <v>1</v>
      </c>
      <c r="B331" s="20"/>
      <c r="C331" s="21" t="s">
        <v>13</v>
      </c>
      <c r="D331" s="22">
        <v>750</v>
      </c>
      <c r="E331" s="23" t="s">
        <v>14</v>
      </c>
      <c r="F331" s="24">
        <v>5</v>
      </c>
      <c r="G331" s="24">
        <f>+D331*F331</f>
        <v>3750</v>
      </c>
      <c r="H331" s="3"/>
    </row>
    <row r="332" spans="1:8" s="2" customFormat="1" x14ac:dyDescent="0.2">
      <c r="A332" s="20"/>
      <c r="B332" s="20"/>
      <c r="C332" s="21"/>
      <c r="D332" s="22"/>
      <c r="E332" s="23"/>
      <c r="F332" s="24"/>
      <c r="G332" s="24"/>
      <c r="H332" s="3"/>
    </row>
    <row r="333" spans="1:8" s="138" customFormat="1" x14ac:dyDescent="0.2">
      <c r="A333" s="15">
        <v>2</v>
      </c>
      <c r="B333" s="15"/>
      <c r="C333" s="16" t="s">
        <v>15</v>
      </c>
      <c r="D333" s="17"/>
      <c r="E333" s="18"/>
      <c r="F333" s="19"/>
      <c r="G333" s="24"/>
      <c r="H333" s="3"/>
    </row>
    <row r="334" spans="1:8" s="2" customFormat="1" x14ac:dyDescent="0.2">
      <c r="A334" s="20">
        <v>2.1</v>
      </c>
      <c r="B334" s="20"/>
      <c r="C334" s="21" t="s">
        <v>16</v>
      </c>
      <c r="D334" s="22">
        <v>675</v>
      </c>
      <c r="E334" s="23" t="s">
        <v>17</v>
      </c>
      <c r="F334" s="24">
        <v>154.52000000000001</v>
      </c>
      <c r="G334" s="24">
        <f>ROUND(F334*D334,2)</f>
        <v>104301</v>
      </c>
      <c r="H334" s="3"/>
    </row>
    <row r="335" spans="1:8" s="2" customFormat="1" x14ac:dyDescent="0.2">
      <c r="A335" s="20">
        <v>2.2000000000000002</v>
      </c>
      <c r="B335" s="20"/>
      <c r="C335" s="21" t="s">
        <v>18</v>
      </c>
      <c r="D335" s="22">
        <v>56.25</v>
      </c>
      <c r="E335" s="23" t="s">
        <v>17</v>
      </c>
      <c r="F335" s="24">
        <v>950</v>
      </c>
      <c r="G335" s="24">
        <f>ROUND(F335*D335,2)</f>
        <v>53437.5</v>
      </c>
      <c r="H335" s="3"/>
    </row>
    <row r="336" spans="1:8" s="2" customFormat="1" x14ac:dyDescent="0.2">
      <c r="A336" s="20">
        <v>2.2999999999999998</v>
      </c>
      <c r="B336" s="20"/>
      <c r="C336" s="21" t="s">
        <v>19</v>
      </c>
      <c r="D336" s="22">
        <v>564.73</v>
      </c>
      <c r="E336" s="23" t="s">
        <v>17</v>
      </c>
      <c r="F336" s="24">
        <v>152.44</v>
      </c>
      <c r="G336" s="24">
        <f>ROUND(F336*D336,2)</f>
        <v>86087.44</v>
      </c>
      <c r="H336" s="3"/>
    </row>
    <row r="337" spans="1:8" s="2" customFormat="1" x14ac:dyDescent="0.2">
      <c r="A337" s="20">
        <v>2.4</v>
      </c>
      <c r="B337" s="20"/>
      <c r="C337" s="21" t="s">
        <v>20</v>
      </c>
      <c r="D337" s="22">
        <v>132.33000000000001</v>
      </c>
      <c r="E337" s="23" t="s">
        <v>17</v>
      </c>
      <c r="F337" s="24">
        <v>165</v>
      </c>
      <c r="G337" s="24">
        <f>ROUND(F337*D337,2)</f>
        <v>21834.45</v>
      </c>
      <c r="H337" s="3"/>
    </row>
    <row r="338" spans="1:8" s="2" customFormat="1" x14ac:dyDescent="0.2">
      <c r="A338" s="20"/>
      <c r="B338" s="20"/>
      <c r="C338" s="21"/>
      <c r="D338" s="22"/>
      <c r="E338" s="23"/>
      <c r="F338" s="24"/>
      <c r="G338" s="24"/>
      <c r="H338" s="3"/>
    </row>
    <row r="339" spans="1:8" s="138" customFormat="1" x14ac:dyDescent="0.2">
      <c r="A339" s="15">
        <v>3</v>
      </c>
      <c r="B339" s="15"/>
      <c r="C339" s="16" t="s">
        <v>21</v>
      </c>
      <c r="D339" s="17"/>
      <c r="E339" s="18"/>
      <c r="F339" s="19"/>
      <c r="G339" s="24"/>
      <c r="H339" s="3"/>
    </row>
    <row r="340" spans="1:8" s="2" customFormat="1" ht="25.5" x14ac:dyDescent="0.2">
      <c r="A340" s="20">
        <v>3.1</v>
      </c>
      <c r="B340" s="20"/>
      <c r="C340" s="21" t="s">
        <v>264</v>
      </c>
      <c r="D340" s="22">
        <v>772.5</v>
      </c>
      <c r="E340" s="23" t="s">
        <v>14</v>
      </c>
      <c r="F340" s="25">
        <v>1523.82</v>
      </c>
      <c r="G340" s="24">
        <f>ROUND(F340*D340,2)</f>
        <v>1177150.95</v>
      </c>
      <c r="H340" s="3"/>
    </row>
    <row r="341" spans="1:8" s="2" customFormat="1" x14ac:dyDescent="0.2">
      <c r="A341" s="20"/>
      <c r="B341" s="20"/>
      <c r="C341" s="21"/>
      <c r="D341" s="22"/>
      <c r="E341" s="23"/>
      <c r="F341" s="24"/>
      <c r="G341" s="24"/>
      <c r="H341" s="3"/>
    </row>
    <row r="342" spans="1:8" s="138" customFormat="1" x14ac:dyDescent="0.2">
      <c r="A342" s="15">
        <v>4</v>
      </c>
      <c r="B342" s="15"/>
      <c r="C342" s="16" t="s">
        <v>23</v>
      </c>
      <c r="D342" s="17"/>
      <c r="E342" s="18"/>
      <c r="F342" s="19"/>
      <c r="G342" s="24"/>
      <c r="H342" s="3"/>
    </row>
    <row r="343" spans="1:8" s="2" customFormat="1" ht="25.5" x14ac:dyDescent="0.2">
      <c r="A343" s="20">
        <v>4.0999999999999996</v>
      </c>
      <c r="B343" s="20"/>
      <c r="C343" s="21" t="s">
        <v>264</v>
      </c>
      <c r="D343" s="22">
        <v>772.5</v>
      </c>
      <c r="E343" s="23" t="s">
        <v>14</v>
      </c>
      <c r="F343" s="25">
        <v>43.04</v>
      </c>
      <c r="G343" s="24">
        <f>ROUND(F343*D343,2)</f>
        <v>33248.400000000001</v>
      </c>
      <c r="H343" s="3"/>
    </row>
    <row r="344" spans="1:8" s="2" customFormat="1" x14ac:dyDescent="0.2">
      <c r="A344" s="20"/>
      <c r="B344" s="20"/>
      <c r="C344" s="21"/>
      <c r="D344" s="22"/>
      <c r="E344" s="23"/>
      <c r="F344" s="25"/>
      <c r="G344" s="24"/>
      <c r="H344" s="3"/>
    </row>
    <row r="345" spans="1:8" s="2" customFormat="1" x14ac:dyDescent="0.2">
      <c r="A345" s="15">
        <v>5</v>
      </c>
      <c r="B345" s="15"/>
      <c r="C345" s="16" t="s">
        <v>24</v>
      </c>
      <c r="D345" s="22"/>
      <c r="E345" s="23"/>
      <c r="F345" s="25"/>
      <c r="G345" s="24"/>
      <c r="H345" s="3"/>
    </row>
    <row r="346" spans="1:8" s="2" customFormat="1" ht="25.5" x14ac:dyDescent="0.2">
      <c r="A346" s="20">
        <v>5.0999999999999996</v>
      </c>
      <c r="B346" s="20"/>
      <c r="C346" s="21" t="s">
        <v>25</v>
      </c>
      <c r="D346" s="22">
        <v>0.15</v>
      </c>
      <c r="E346" s="23" t="s">
        <v>26</v>
      </c>
      <c r="F346" s="25">
        <f>+G340</f>
        <v>1177150.95</v>
      </c>
      <c r="G346" s="24">
        <f>ROUND(F346*D346,2)</f>
        <v>176572.64</v>
      </c>
      <c r="H346" s="3"/>
    </row>
    <row r="347" spans="1:8" s="2" customFormat="1" x14ac:dyDescent="0.2">
      <c r="A347" s="20"/>
      <c r="B347" s="20"/>
      <c r="C347" s="21"/>
      <c r="D347" s="22"/>
      <c r="E347" s="23"/>
      <c r="F347" s="25"/>
      <c r="G347" s="24"/>
      <c r="H347" s="3"/>
    </row>
    <row r="348" spans="1:8" s="2" customFormat="1" x14ac:dyDescent="0.2">
      <c r="A348" s="20">
        <v>6</v>
      </c>
      <c r="B348" s="20"/>
      <c r="C348" s="21" t="s">
        <v>27</v>
      </c>
      <c r="D348" s="22">
        <f>+D343</f>
        <v>772.5</v>
      </c>
      <c r="E348" s="23" t="s">
        <v>14</v>
      </c>
      <c r="F348" s="25">
        <v>26.23</v>
      </c>
      <c r="G348" s="24">
        <f>ROUND(F348*D348,2)</f>
        <v>20262.68</v>
      </c>
      <c r="H348" s="3"/>
    </row>
    <row r="349" spans="1:8" s="2" customFormat="1" x14ac:dyDescent="0.2">
      <c r="A349" s="20">
        <v>7</v>
      </c>
      <c r="B349" s="20"/>
      <c r="C349" s="21" t="s">
        <v>28</v>
      </c>
      <c r="D349" s="22">
        <v>1</v>
      </c>
      <c r="E349" s="23" t="s">
        <v>29</v>
      </c>
      <c r="F349" s="25">
        <v>100000</v>
      </c>
      <c r="G349" s="24">
        <f>ROUND(F349*D349,2)</f>
        <v>100000</v>
      </c>
      <c r="H349" s="3"/>
    </row>
    <row r="350" spans="1:8" s="2" customFormat="1" x14ac:dyDescent="0.2">
      <c r="A350" s="20">
        <v>8</v>
      </c>
      <c r="B350" s="20"/>
      <c r="C350" s="21" t="s">
        <v>30</v>
      </c>
      <c r="D350" s="22">
        <v>750</v>
      </c>
      <c r="E350" s="23" t="s">
        <v>14</v>
      </c>
      <c r="F350" s="25">
        <v>50.15</v>
      </c>
      <c r="G350" s="24">
        <f>ROUND(F350*D350,2)</f>
        <v>37612.5</v>
      </c>
      <c r="H350" s="3"/>
    </row>
    <row r="351" spans="1:8" s="164" customFormat="1" x14ac:dyDescent="0.2">
      <c r="A351" s="14"/>
      <c r="B351" s="14"/>
      <c r="C351" s="14" t="s">
        <v>265</v>
      </c>
      <c r="D351" s="18"/>
      <c r="E351" s="18"/>
      <c r="F351" s="32"/>
      <c r="G351" s="32">
        <f>SUM(G331:G350)</f>
        <v>1814257.5599999998</v>
      </c>
      <c r="H351" s="162"/>
    </row>
    <row r="352" spans="1:8" s="164" customFormat="1" x14ac:dyDescent="0.2">
      <c r="A352" s="14"/>
      <c r="B352" s="14"/>
      <c r="C352" s="14"/>
      <c r="D352" s="18"/>
      <c r="E352" s="18"/>
      <c r="F352" s="32"/>
      <c r="G352" s="32"/>
      <c r="H352" s="3"/>
    </row>
    <row r="353" spans="1:8" s="2" customFormat="1" ht="25.5" x14ac:dyDescent="0.2">
      <c r="A353" s="14" t="s">
        <v>266</v>
      </c>
      <c r="B353" s="20"/>
      <c r="C353" s="16" t="s">
        <v>267</v>
      </c>
      <c r="D353" s="22"/>
      <c r="E353" s="23"/>
      <c r="F353" s="24"/>
      <c r="G353" s="24"/>
    </row>
    <row r="354" spans="1:8" s="2" customFormat="1" x14ac:dyDescent="0.2">
      <c r="A354" s="20"/>
      <c r="B354" s="20"/>
      <c r="C354" s="21"/>
      <c r="D354" s="22"/>
      <c r="E354" s="23"/>
      <c r="F354" s="24"/>
      <c r="G354" s="24"/>
    </row>
    <row r="355" spans="1:8" s="2" customFormat="1" x14ac:dyDescent="0.2">
      <c r="A355" s="20">
        <v>1</v>
      </c>
      <c r="B355" s="20"/>
      <c r="C355" s="21" t="s">
        <v>13</v>
      </c>
      <c r="D355" s="22">
        <v>3420</v>
      </c>
      <c r="E355" s="23" t="s">
        <v>14</v>
      </c>
      <c r="F355" s="24">
        <v>5</v>
      </c>
      <c r="G355" s="24">
        <f>+D355*F355</f>
        <v>17100</v>
      </c>
      <c r="H355" s="3"/>
    </row>
    <row r="356" spans="1:8" s="2" customFormat="1" x14ac:dyDescent="0.2">
      <c r="A356" s="20"/>
      <c r="B356" s="20"/>
      <c r="C356" s="21"/>
      <c r="D356" s="22"/>
      <c r="E356" s="23"/>
      <c r="F356" s="24"/>
      <c r="G356" s="24"/>
      <c r="H356" s="3"/>
    </row>
    <row r="357" spans="1:8" s="138" customFormat="1" x14ac:dyDescent="0.2">
      <c r="A357" s="15">
        <v>2</v>
      </c>
      <c r="B357" s="15"/>
      <c r="C357" s="16" t="s">
        <v>15</v>
      </c>
      <c r="D357" s="17"/>
      <c r="E357" s="18"/>
      <c r="F357" s="19"/>
      <c r="G357" s="24"/>
      <c r="H357" s="3"/>
    </row>
    <row r="358" spans="1:8" s="2" customFormat="1" x14ac:dyDescent="0.2">
      <c r="A358" s="20">
        <v>2.1</v>
      </c>
      <c r="B358" s="20"/>
      <c r="C358" s="21" t="s">
        <v>16</v>
      </c>
      <c r="D358" s="22">
        <v>2770.2</v>
      </c>
      <c r="E358" s="23" t="s">
        <v>17</v>
      </c>
      <c r="F358" s="24">
        <v>154.52000000000001</v>
      </c>
      <c r="G358" s="24">
        <f>ROUND(F358*D358,2)</f>
        <v>428051.3</v>
      </c>
      <c r="H358" s="3"/>
    </row>
    <row r="359" spans="1:8" s="2" customFormat="1" x14ac:dyDescent="0.2">
      <c r="A359" s="20">
        <v>2.2000000000000002</v>
      </c>
      <c r="B359" s="20"/>
      <c r="C359" s="21" t="s">
        <v>18</v>
      </c>
      <c r="D359" s="22">
        <v>239.4</v>
      </c>
      <c r="E359" s="23" t="s">
        <v>17</v>
      </c>
      <c r="F359" s="24">
        <v>950</v>
      </c>
      <c r="G359" s="24">
        <f>ROUND(F359*D359,2)</f>
        <v>227430</v>
      </c>
      <c r="H359" s="3"/>
    </row>
    <row r="360" spans="1:8" s="2" customFormat="1" x14ac:dyDescent="0.2">
      <c r="A360" s="20">
        <v>2.2999999999999998</v>
      </c>
      <c r="B360" s="20"/>
      <c r="C360" s="21" t="s">
        <v>19</v>
      </c>
      <c r="D360" s="22">
        <v>2345.13</v>
      </c>
      <c r="E360" s="23" t="s">
        <v>17</v>
      </c>
      <c r="F360" s="24">
        <v>152.44</v>
      </c>
      <c r="G360" s="24">
        <f>ROUND(F360*D360,2)</f>
        <v>357491.62</v>
      </c>
      <c r="H360" s="3"/>
    </row>
    <row r="361" spans="1:8" s="2" customFormat="1" x14ac:dyDescent="0.2">
      <c r="A361" s="20">
        <v>2.4</v>
      </c>
      <c r="B361" s="20"/>
      <c r="C361" s="21" t="s">
        <v>20</v>
      </c>
      <c r="D361" s="22">
        <v>510.09</v>
      </c>
      <c r="E361" s="23" t="s">
        <v>17</v>
      </c>
      <c r="F361" s="24">
        <v>165</v>
      </c>
      <c r="G361" s="24">
        <f>ROUND(F361*D361,2)</f>
        <v>84164.85</v>
      </c>
      <c r="H361" s="3"/>
    </row>
    <row r="362" spans="1:8" s="2" customFormat="1" x14ac:dyDescent="0.2">
      <c r="A362" s="20"/>
      <c r="B362" s="20"/>
      <c r="C362" s="21"/>
      <c r="D362" s="22"/>
      <c r="E362" s="23"/>
      <c r="F362" s="24"/>
      <c r="G362" s="24"/>
      <c r="H362" s="3"/>
    </row>
    <row r="363" spans="1:8" s="138" customFormat="1" x14ac:dyDescent="0.2">
      <c r="A363" s="15">
        <v>3</v>
      </c>
      <c r="B363" s="15"/>
      <c r="C363" s="16" t="s">
        <v>21</v>
      </c>
      <c r="D363" s="17"/>
      <c r="E363" s="18"/>
      <c r="F363" s="19"/>
      <c r="G363" s="24"/>
      <c r="H363" s="3"/>
    </row>
    <row r="364" spans="1:8" s="2" customFormat="1" ht="25.5" x14ac:dyDescent="0.2">
      <c r="A364" s="20">
        <v>3.1</v>
      </c>
      <c r="B364" s="20"/>
      <c r="C364" s="21" t="s">
        <v>268</v>
      </c>
      <c r="D364" s="22">
        <v>3522.6</v>
      </c>
      <c r="E364" s="23" t="s">
        <v>14</v>
      </c>
      <c r="F364" s="25">
        <v>889.96</v>
      </c>
      <c r="G364" s="24">
        <f>ROUND(F364*D364,2)</f>
        <v>3134973.1</v>
      </c>
      <c r="H364" s="3"/>
    </row>
    <row r="365" spans="1:8" s="2" customFormat="1" x14ac:dyDescent="0.2">
      <c r="A365" s="20"/>
      <c r="B365" s="20"/>
      <c r="C365" s="21"/>
      <c r="D365" s="22"/>
      <c r="E365" s="23"/>
      <c r="F365" s="24"/>
      <c r="G365" s="24"/>
      <c r="H365" s="3"/>
    </row>
    <row r="366" spans="1:8" s="138" customFormat="1" x14ac:dyDescent="0.2">
      <c r="A366" s="15">
        <v>4</v>
      </c>
      <c r="B366" s="15"/>
      <c r="C366" s="16" t="s">
        <v>23</v>
      </c>
      <c r="D366" s="17"/>
      <c r="E366" s="18"/>
      <c r="F366" s="19"/>
      <c r="G366" s="24"/>
      <c r="H366" s="3"/>
    </row>
    <row r="367" spans="1:8" s="2" customFormat="1" ht="25.5" x14ac:dyDescent="0.2">
      <c r="A367" s="20">
        <v>4.0999999999999996</v>
      </c>
      <c r="B367" s="20"/>
      <c r="C367" s="21" t="s">
        <v>268</v>
      </c>
      <c r="D367" s="22">
        <v>3522.6</v>
      </c>
      <c r="E367" s="23" t="s">
        <v>14</v>
      </c>
      <c r="F367" s="25">
        <v>39.299999999999997</v>
      </c>
      <c r="G367" s="24">
        <f>ROUND(F367*D367,2)</f>
        <v>138438.18</v>
      </c>
      <c r="H367" s="3"/>
    </row>
    <row r="368" spans="1:8" s="2" customFormat="1" x14ac:dyDescent="0.2">
      <c r="A368" s="20"/>
      <c r="B368" s="20"/>
      <c r="C368" s="21"/>
      <c r="D368" s="22"/>
      <c r="E368" s="23"/>
      <c r="F368" s="25"/>
      <c r="G368" s="24"/>
      <c r="H368" s="3"/>
    </row>
    <row r="369" spans="1:8" s="2" customFormat="1" x14ac:dyDescent="0.2">
      <c r="A369" s="15">
        <v>5</v>
      </c>
      <c r="B369" s="15"/>
      <c r="C369" s="16" t="s">
        <v>24</v>
      </c>
      <c r="D369" s="22"/>
      <c r="E369" s="23"/>
      <c r="F369" s="25"/>
      <c r="G369" s="24"/>
      <c r="H369" s="3"/>
    </row>
    <row r="370" spans="1:8" s="2" customFormat="1" ht="25.5" x14ac:dyDescent="0.2">
      <c r="A370" s="20">
        <v>5.0999999999999996</v>
      </c>
      <c r="B370" s="20"/>
      <c r="C370" s="21" t="s">
        <v>269</v>
      </c>
      <c r="D370" s="22">
        <v>0.15</v>
      </c>
      <c r="E370" s="23" t="s">
        <v>26</v>
      </c>
      <c r="F370" s="25">
        <f>+G364</f>
        <v>3134973.1</v>
      </c>
      <c r="G370" s="24">
        <f>ROUND(F370*D370,2)</f>
        <v>470245.97</v>
      </c>
      <c r="H370" s="3"/>
    </row>
    <row r="371" spans="1:8" s="2" customFormat="1" x14ac:dyDescent="0.2">
      <c r="A371" s="20"/>
      <c r="B371" s="20"/>
      <c r="C371" s="21"/>
      <c r="D371" s="22"/>
      <c r="E371" s="23"/>
      <c r="F371" s="25"/>
      <c r="G371" s="24"/>
      <c r="H371" s="3"/>
    </row>
    <row r="372" spans="1:8" s="2" customFormat="1" x14ac:dyDescent="0.2">
      <c r="A372" s="20">
        <v>6</v>
      </c>
      <c r="B372" s="20"/>
      <c r="C372" s="21" t="s">
        <v>27</v>
      </c>
      <c r="D372" s="22">
        <f>+D367</f>
        <v>3522.6</v>
      </c>
      <c r="E372" s="23" t="s">
        <v>14</v>
      </c>
      <c r="F372" s="25">
        <v>16.760000000000002</v>
      </c>
      <c r="G372" s="24">
        <f>ROUND(F372*D372,2)</f>
        <v>59038.78</v>
      </c>
      <c r="H372" s="3"/>
    </row>
    <row r="373" spans="1:8" s="2" customFormat="1" x14ac:dyDescent="0.2">
      <c r="A373" s="20">
        <v>7</v>
      </c>
      <c r="B373" s="20"/>
      <c r="C373" s="21" t="s">
        <v>28</v>
      </c>
      <c r="D373" s="22">
        <v>1</v>
      </c>
      <c r="E373" s="23" t="s">
        <v>29</v>
      </c>
      <c r="F373" s="25">
        <v>200000</v>
      </c>
      <c r="G373" s="24">
        <f>ROUND(F373*D373,2)</f>
        <v>200000</v>
      </c>
      <c r="H373" s="3"/>
    </row>
    <row r="374" spans="1:8" s="2" customFormat="1" x14ac:dyDescent="0.2">
      <c r="A374" s="20">
        <v>8</v>
      </c>
      <c r="B374" s="20"/>
      <c r="C374" s="21" t="s">
        <v>30</v>
      </c>
      <c r="D374" s="22">
        <v>3420</v>
      </c>
      <c r="E374" s="23" t="s">
        <v>14</v>
      </c>
      <c r="F374" s="25">
        <v>50.15</v>
      </c>
      <c r="G374" s="24">
        <f>ROUND(F374*D374,2)</f>
        <v>171513</v>
      </c>
      <c r="H374" s="3"/>
    </row>
    <row r="375" spans="1:8" s="164" customFormat="1" x14ac:dyDescent="0.2">
      <c r="A375" s="14"/>
      <c r="B375" s="14"/>
      <c r="C375" s="14" t="s">
        <v>270</v>
      </c>
      <c r="D375" s="18"/>
      <c r="E375" s="18"/>
      <c r="F375" s="32"/>
      <c r="G375" s="32">
        <f>SUM(G354:G374)</f>
        <v>5288446.8</v>
      </c>
      <c r="H375" s="162"/>
    </row>
    <row r="376" spans="1:8" s="164" customFormat="1" x14ac:dyDescent="0.2">
      <c r="A376" s="14"/>
      <c r="B376" s="14"/>
      <c r="C376" s="14"/>
      <c r="D376" s="18"/>
      <c r="E376" s="18"/>
      <c r="F376" s="32"/>
      <c r="G376" s="32"/>
      <c r="H376" s="2"/>
    </row>
    <row r="377" spans="1:8" s="2" customFormat="1" x14ac:dyDescent="0.2">
      <c r="A377" s="14" t="s">
        <v>271</v>
      </c>
      <c r="B377" s="15"/>
      <c r="C377" s="16" t="s">
        <v>272</v>
      </c>
      <c r="D377" s="22"/>
      <c r="E377" s="23"/>
      <c r="F377" s="24"/>
      <c r="G377" s="24"/>
    </row>
    <row r="378" spans="1:8" s="2" customFormat="1" x14ac:dyDescent="0.2">
      <c r="A378" s="20"/>
      <c r="B378" s="20"/>
      <c r="C378" s="21"/>
      <c r="D378" s="22"/>
      <c r="E378" s="23"/>
      <c r="F378" s="24"/>
      <c r="G378" s="24"/>
    </row>
    <row r="379" spans="1:8" s="2" customFormat="1" x14ac:dyDescent="0.2">
      <c r="A379" s="20">
        <v>1</v>
      </c>
      <c r="B379" s="20"/>
      <c r="C379" s="21" t="s">
        <v>13</v>
      </c>
      <c r="D379" s="22">
        <v>9820</v>
      </c>
      <c r="E379" s="23" t="s">
        <v>14</v>
      </c>
      <c r="F379" s="24">
        <v>5</v>
      </c>
      <c r="G379" s="24">
        <f>+D379*F379</f>
        <v>49100</v>
      </c>
      <c r="H379" s="3"/>
    </row>
    <row r="380" spans="1:8" s="2" customFormat="1" x14ac:dyDescent="0.2">
      <c r="A380" s="20"/>
      <c r="B380" s="20"/>
      <c r="C380" s="21"/>
      <c r="D380" s="22"/>
      <c r="E380" s="23"/>
      <c r="F380" s="24"/>
      <c r="G380" s="24"/>
      <c r="H380" s="3"/>
    </row>
    <row r="381" spans="1:8" s="138" customFormat="1" x14ac:dyDescent="0.2">
      <c r="A381" s="15">
        <v>2</v>
      </c>
      <c r="B381" s="15"/>
      <c r="C381" s="16" t="s">
        <v>15</v>
      </c>
      <c r="D381" s="17"/>
      <c r="E381" s="18"/>
      <c r="F381" s="19"/>
      <c r="G381" s="24"/>
      <c r="H381" s="3"/>
    </row>
    <row r="382" spans="1:8" s="2" customFormat="1" x14ac:dyDescent="0.2">
      <c r="A382" s="20">
        <v>2.1</v>
      </c>
      <c r="B382" s="20"/>
      <c r="C382" s="21" t="s">
        <v>16</v>
      </c>
      <c r="D382" s="22">
        <v>7954.2</v>
      </c>
      <c r="E382" s="23" t="s">
        <v>17</v>
      </c>
      <c r="F382" s="24">
        <v>154.52000000000001</v>
      </c>
      <c r="G382" s="24">
        <f>ROUND(F382*D382,2)</f>
        <v>1229082.98</v>
      </c>
      <c r="H382" s="3"/>
    </row>
    <row r="383" spans="1:8" s="2" customFormat="1" x14ac:dyDescent="0.2">
      <c r="A383" s="20">
        <v>2.2000000000000002</v>
      </c>
      <c r="B383" s="20"/>
      <c r="C383" s="21" t="s">
        <v>18</v>
      </c>
      <c r="D383" s="22">
        <v>687.4</v>
      </c>
      <c r="E383" s="23" t="s">
        <v>17</v>
      </c>
      <c r="F383" s="24">
        <v>950</v>
      </c>
      <c r="G383" s="24">
        <f>ROUND(F383*D383,2)</f>
        <v>653030</v>
      </c>
      <c r="H383" s="3"/>
    </row>
    <row r="384" spans="1:8" s="2" customFormat="1" x14ac:dyDescent="0.2">
      <c r="A384" s="20">
        <v>2.2999999999999998</v>
      </c>
      <c r="B384" s="20"/>
      <c r="C384" s="21" t="s">
        <v>19</v>
      </c>
      <c r="D384" s="22">
        <v>6733.67</v>
      </c>
      <c r="E384" s="23" t="s">
        <v>17</v>
      </c>
      <c r="F384" s="24">
        <v>152.44</v>
      </c>
      <c r="G384" s="24">
        <f>ROUND(F384*D384,2)</f>
        <v>1026480.65</v>
      </c>
      <c r="H384" s="3"/>
    </row>
    <row r="385" spans="1:8" s="2" customFormat="1" x14ac:dyDescent="0.2">
      <c r="A385" s="20">
        <v>2.4</v>
      </c>
      <c r="B385" s="20"/>
      <c r="C385" s="21" t="s">
        <v>20</v>
      </c>
      <c r="D385" s="22">
        <v>1464.63</v>
      </c>
      <c r="E385" s="23" t="s">
        <v>17</v>
      </c>
      <c r="F385" s="24">
        <v>165</v>
      </c>
      <c r="G385" s="24">
        <f>ROUND(F385*D385,2)</f>
        <v>241663.95</v>
      </c>
      <c r="H385" s="3"/>
    </row>
    <row r="386" spans="1:8" s="2" customFormat="1" x14ac:dyDescent="0.2">
      <c r="A386" s="20"/>
      <c r="B386" s="20"/>
      <c r="C386" s="21"/>
      <c r="D386" s="22"/>
      <c r="E386" s="23"/>
      <c r="F386" s="24"/>
      <c r="G386" s="24"/>
      <c r="H386" s="3"/>
    </row>
    <row r="387" spans="1:8" s="138" customFormat="1" x14ac:dyDescent="0.2">
      <c r="A387" s="15">
        <v>3</v>
      </c>
      <c r="B387" s="15"/>
      <c r="C387" s="16" t="s">
        <v>21</v>
      </c>
      <c r="D387" s="17"/>
      <c r="E387" s="18"/>
      <c r="F387" s="19"/>
      <c r="G387" s="24"/>
      <c r="H387" s="3"/>
    </row>
    <row r="388" spans="1:8" s="2" customFormat="1" ht="25.5" x14ac:dyDescent="0.2">
      <c r="A388" s="20">
        <v>3.1</v>
      </c>
      <c r="B388" s="20"/>
      <c r="C388" s="21" t="s">
        <v>268</v>
      </c>
      <c r="D388" s="22">
        <v>10114.6</v>
      </c>
      <c r="E388" s="23" t="s">
        <v>14</v>
      </c>
      <c r="F388" s="25">
        <v>889.96</v>
      </c>
      <c r="G388" s="24">
        <f>ROUND(F388*D388,2)</f>
        <v>9001589.4199999999</v>
      </c>
      <c r="H388" s="3"/>
    </row>
    <row r="389" spans="1:8" s="2" customFormat="1" x14ac:dyDescent="0.2">
      <c r="A389" s="20"/>
      <c r="B389" s="20"/>
      <c r="C389" s="21"/>
      <c r="D389" s="22"/>
      <c r="E389" s="23"/>
      <c r="F389" s="24"/>
      <c r="G389" s="24"/>
      <c r="H389" s="3"/>
    </row>
    <row r="390" spans="1:8" s="138" customFormat="1" x14ac:dyDescent="0.2">
      <c r="A390" s="15">
        <v>4</v>
      </c>
      <c r="B390" s="15"/>
      <c r="C390" s="16" t="s">
        <v>23</v>
      </c>
      <c r="D390" s="17"/>
      <c r="E390" s="18"/>
      <c r="F390" s="19"/>
      <c r="G390" s="24"/>
      <c r="H390" s="3"/>
    </row>
    <row r="391" spans="1:8" s="2" customFormat="1" ht="25.5" x14ac:dyDescent="0.2">
      <c r="A391" s="20">
        <v>4.0999999999999996</v>
      </c>
      <c r="B391" s="20"/>
      <c r="C391" s="21" t="s">
        <v>268</v>
      </c>
      <c r="D391" s="22">
        <v>10114.6</v>
      </c>
      <c r="E391" s="23" t="s">
        <v>14</v>
      </c>
      <c r="F391" s="25">
        <v>39.299999999999997</v>
      </c>
      <c r="G391" s="24">
        <f>ROUND(F391*D391,2)</f>
        <v>397503.78</v>
      </c>
      <c r="H391" s="3"/>
    </row>
    <row r="392" spans="1:8" s="2" customFormat="1" x14ac:dyDescent="0.2">
      <c r="A392" s="20"/>
      <c r="B392" s="20"/>
      <c r="C392" s="21"/>
      <c r="D392" s="22"/>
      <c r="E392" s="23"/>
      <c r="F392" s="25"/>
      <c r="G392" s="24"/>
      <c r="H392" s="3"/>
    </row>
    <row r="393" spans="1:8" s="2" customFormat="1" x14ac:dyDescent="0.2">
      <c r="A393" s="15">
        <v>5</v>
      </c>
      <c r="B393" s="15"/>
      <c r="C393" s="16" t="s">
        <v>24</v>
      </c>
      <c r="D393" s="22"/>
      <c r="E393" s="23"/>
      <c r="F393" s="25"/>
      <c r="G393" s="24"/>
      <c r="H393" s="3"/>
    </row>
    <row r="394" spans="1:8" s="2" customFormat="1" ht="25.5" x14ac:dyDescent="0.2">
      <c r="A394" s="20">
        <v>5.0999999999999996</v>
      </c>
      <c r="B394" s="20"/>
      <c r="C394" s="21" t="s">
        <v>25</v>
      </c>
      <c r="D394" s="22">
        <v>0.15</v>
      </c>
      <c r="E394" s="23" t="s">
        <v>26</v>
      </c>
      <c r="F394" s="25">
        <f>+G388</f>
        <v>9001589.4199999999</v>
      </c>
      <c r="G394" s="24">
        <f>ROUND(F394*D394,2)</f>
        <v>1350238.41</v>
      </c>
      <c r="H394" s="3"/>
    </row>
    <row r="395" spans="1:8" s="2" customFormat="1" x14ac:dyDescent="0.2">
      <c r="A395" s="20"/>
      <c r="B395" s="20"/>
      <c r="C395" s="21"/>
      <c r="D395" s="22"/>
      <c r="E395" s="23"/>
      <c r="F395" s="25"/>
      <c r="G395" s="24"/>
      <c r="H395" s="3"/>
    </row>
    <row r="396" spans="1:8" s="2" customFormat="1" x14ac:dyDescent="0.2">
      <c r="A396" s="20">
        <v>6</v>
      </c>
      <c r="B396" s="20"/>
      <c r="C396" s="21" t="s">
        <v>27</v>
      </c>
      <c r="D396" s="22">
        <f>+D391</f>
        <v>10114.6</v>
      </c>
      <c r="E396" s="23" t="s">
        <v>14</v>
      </c>
      <c r="F396" s="25">
        <v>16.760000000000002</v>
      </c>
      <c r="G396" s="24">
        <f>ROUND(F396*D396,2)</f>
        <v>169520.7</v>
      </c>
      <c r="H396" s="3"/>
    </row>
    <row r="397" spans="1:8" s="2" customFormat="1" x14ac:dyDescent="0.2">
      <c r="A397" s="20">
        <v>7</v>
      </c>
      <c r="B397" s="20"/>
      <c r="C397" s="21" t="s">
        <v>28</v>
      </c>
      <c r="D397" s="22">
        <v>1</v>
      </c>
      <c r="E397" s="23" t="s">
        <v>29</v>
      </c>
      <c r="F397" s="25">
        <v>650000</v>
      </c>
      <c r="G397" s="24">
        <f>ROUND(F397*D397,2)</f>
        <v>650000</v>
      </c>
      <c r="H397" s="3"/>
    </row>
    <row r="398" spans="1:8" s="2" customFormat="1" x14ac:dyDescent="0.2">
      <c r="A398" s="20">
        <v>8</v>
      </c>
      <c r="B398" s="20"/>
      <c r="C398" s="21" t="s">
        <v>30</v>
      </c>
      <c r="D398" s="22">
        <v>9820</v>
      </c>
      <c r="E398" s="23" t="s">
        <v>14</v>
      </c>
      <c r="F398" s="25">
        <v>50.15</v>
      </c>
      <c r="G398" s="24">
        <f>ROUND(F398*D398,2)</f>
        <v>492473</v>
      </c>
      <c r="H398" s="3"/>
    </row>
    <row r="399" spans="1:8" s="164" customFormat="1" x14ac:dyDescent="0.2">
      <c r="A399" s="14"/>
      <c r="B399" s="14"/>
      <c r="C399" s="14" t="s">
        <v>273</v>
      </c>
      <c r="D399" s="18"/>
      <c r="E399" s="18"/>
      <c r="F399" s="32"/>
      <c r="G399" s="32">
        <f>SUM(G378:G398)</f>
        <v>15260682.889999999</v>
      </c>
      <c r="H399" s="162"/>
    </row>
    <row r="400" spans="1:8" s="164" customFormat="1" x14ac:dyDescent="0.2">
      <c r="A400" s="14"/>
      <c r="B400" s="14"/>
      <c r="C400" s="14"/>
      <c r="D400" s="18"/>
      <c r="E400" s="18"/>
      <c r="F400" s="32"/>
      <c r="G400" s="32"/>
      <c r="H400" s="2"/>
    </row>
    <row r="401" spans="1:8" s="2" customFormat="1" x14ac:dyDescent="0.2">
      <c r="A401" s="14" t="s">
        <v>274</v>
      </c>
      <c r="B401" s="15"/>
      <c r="C401" s="16" t="s">
        <v>275</v>
      </c>
      <c r="D401" s="22"/>
      <c r="E401" s="23"/>
      <c r="F401" s="24"/>
      <c r="G401" s="24"/>
    </row>
    <row r="402" spans="1:8" s="2" customFormat="1" x14ac:dyDescent="0.2">
      <c r="A402" s="20"/>
      <c r="B402" s="20"/>
      <c r="C402" s="21"/>
      <c r="D402" s="22"/>
      <c r="E402" s="23"/>
      <c r="F402" s="24"/>
      <c r="G402" s="24"/>
    </row>
    <row r="403" spans="1:8" s="2" customFormat="1" x14ac:dyDescent="0.2">
      <c r="A403" s="20">
        <v>1</v>
      </c>
      <c r="B403" s="20"/>
      <c r="C403" s="21" t="s">
        <v>13</v>
      </c>
      <c r="D403" s="22">
        <v>3550</v>
      </c>
      <c r="E403" s="23" t="s">
        <v>14</v>
      </c>
      <c r="F403" s="24">
        <v>5</v>
      </c>
      <c r="G403" s="24">
        <f>+D403*F403</f>
        <v>17750</v>
      </c>
      <c r="H403" s="3"/>
    </row>
    <row r="404" spans="1:8" s="2" customFormat="1" x14ac:dyDescent="0.2">
      <c r="A404" s="20"/>
      <c r="B404" s="20"/>
      <c r="C404" s="21"/>
      <c r="D404" s="22"/>
      <c r="E404" s="23"/>
      <c r="F404" s="24"/>
      <c r="G404" s="24"/>
      <c r="H404" s="3"/>
    </row>
    <row r="405" spans="1:8" s="138" customFormat="1" x14ac:dyDescent="0.2">
      <c r="A405" s="15">
        <v>2</v>
      </c>
      <c r="B405" s="15"/>
      <c r="C405" s="16" t="s">
        <v>15</v>
      </c>
      <c r="D405" s="17"/>
      <c r="E405" s="18"/>
      <c r="F405" s="19"/>
      <c r="G405" s="24"/>
      <c r="H405" s="3"/>
    </row>
    <row r="406" spans="1:8" s="2" customFormat="1" x14ac:dyDescent="0.2">
      <c r="A406" s="20">
        <v>2.1</v>
      </c>
      <c r="B406" s="20"/>
      <c r="C406" s="21" t="s">
        <v>16</v>
      </c>
      <c r="D406" s="22">
        <v>2343</v>
      </c>
      <c r="E406" s="23" t="s">
        <v>17</v>
      </c>
      <c r="F406" s="24">
        <v>154.52000000000001</v>
      </c>
      <c r="G406" s="24">
        <f>ROUND(F406*D406,2)</f>
        <v>362040.36</v>
      </c>
      <c r="H406" s="3"/>
    </row>
    <row r="407" spans="1:8" s="2" customFormat="1" x14ac:dyDescent="0.2">
      <c r="A407" s="20">
        <v>2.2000000000000002</v>
      </c>
      <c r="B407" s="20"/>
      <c r="C407" s="21" t="s">
        <v>18</v>
      </c>
      <c r="D407" s="22">
        <v>213</v>
      </c>
      <c r="E407" s="23" t="s">
        <v>17</v>
      </c>
      <c r="F407" s="24">
        <v>950</v>
      </c>
      <c r="G407" s="24">
        <f>ROUND(F407*D407,2)</f>
        <v>202350</v>
      </c>
      <c r="H407" s="3"/>
    </row>
    <row r="408" spans="1:8" s="2" customFormat="1" x14ac:dyDescent="0.2">
      <c r="A408" s="20">
        <v>2.2999999999999998</v>
      </c>
      <c r="B408" s="20"/>
      <c r="C408" s="21" t="s">
        <v>19</v>
      </c>
      <c r="D408" s="22">
        <v>1996.18</v>
      </c>
      <c r="E408" s="23" t="s">
        <v>17</v>
      </c>
      <c r="F408" s="24">
        <v>152.44</v>
      </c>
      <c r="G408" s="24">
        <f>ROUND(F408*D408,2)</f>
        <v>304297.68</v>
      </c>
      <c r="H408" s="3"/>
    </row>
    <row r="409" spans="1:8" s="2" customFormat="1" x14ac:dyDescent="0.2">
      <c r="A409" s="20">
        <v>2.4</v>
      </c>
      <c r="B409" s="20"/>
      <c r="C409" s="21" t="s">
        <v>20</v>
      </c>
      <c r="D409" s="22">
        <v>416.18</v>
      </c>
      <c r="E409" s="23" t="s">
        <v>17</v>
      </c>
      <c r="F409" s="24">
        <v>165</v>
      </c>
      <c r="G409" s="24">
        <f>ROUND(F409*D409,2)</f>
        <v>68669.7</v>
      </c>
      <c r="H409" s="3"/>
    </row>
    <row r="410" spans="1:8" s="2" customFormat="1" x14ac:dyDescent="0.2">
      <c r="A410" s="20"/>
      <c r="B410" s="20"/>
      <c r="C410" s="21"/>
      <c r="D410" s="22"/>
      <c r="E410" s="23"/>
      <c r="F410" s="24"/>
      <c r="G410" s="24"/>
      <c r="H410" s="3"/>
    </row>
    <row r="411" spans="1:8" s="138" customFormat="1" x14ac:dyDescent="0.2">
      <c r="A411" s="15">
        <v>3</v>
      </c>
      <c r="B411" s="15"/>
      <c r="C411" s="16" t="s">
        <v>21</v>
      </c>
      <c r="D411" s="17"/>
      <c r="E411" s="18"/>
      <c r="F411" s="19"/>
      <c r="G411" s="24"/>
      <c r="H411" s="3"/>
    </row>
    <row r="412" spans="1:8" s="2" customFormat="1" ht="25.5" x14ac:dyDescent="0.2">
      <c r="A412" s="20">
        <v>3.1</v>
      </c>
      <c r="B412" s="20"/>
      <c r="C412" s="21" t="s">
        <v>276</v>
      </c>
      <c r="D412" s="22">
        <v>3621</v>
      </c>
      <c r="E412" s="23" t="s">
        <v>14</v>
      </c>
      <c r="F412" s="25">
        <v>405.68</v>
      </c>
      <c r="G412" s="24">
        <f>ROUND(F412*D412,2)</f>
        <v>1468967.28</v>
      </c>
      <c r="H412" s="3"/>
    </row>
    <row r="413" spans="1:8" s="2" customFormat="1" x14ac:dyDescent="0.2">
      <c r="A413" s="20"/>
      <c r="B413" s="20"/>
      <c r="C413" s="21"/>
      <c r="D413" s="22"/>
      <c r="E413" s="23"/>
      <c r="F413" s="24"/>
      <c r="G413" s="24"/>
      <c r="H413" s="3"/>
    </row>
    <row r="414" spans="1:8" s="138" customFormat="1" x14ac:dyDescent="0.2">
      <c r="A414" s="15">
        <v>4</v>
      </c>
      <c r="B414" s="15"/>
      <c r="C414" s="16" t="s">
        <v>23</v>
      </c>
      <c r="D414" s="17"/>
      <c r="E414" s="18"/>
      <c r="F414" s="19"/>
      <c r="G414" s="24"/>
      <c r="H414" s="3"/>
    </row>
    <row r="415" spans="1:8" s="2" customFormat="1" ht="25.5" x14ac:dyDescent="0.2">
      <c r="A415" s="20">
        <v>4.0999999999999996</v>
      </c>
      <c r="B415" s="20"/>
      <c r="C415" s="21" t="s">
        <v>276</v>
      </c>
      <c r="D415" s="22">
        <v>3621</v>
      </c>
      <c r="E415" s="23" t="s">
        <v>14</v>
      </c>
      <c r="F415" s="25">
        <v>32.270000000000003</v>
      </c>
      <c r="G415" s="24">
        <f>ROUND(F415*D415,2)</f>
        <v>116849.67</v>
      </c>
      <c r="H415" s="3"/>
    </row>
    <row r="416" spans="1:8" s="2" customFormat="1" x14ac:dyDescent="0.2">
      <c r="A416" s="20"/>
      <c r="B416" s="20"/>
      <c r="C416" s="21"/>
      <c r="D416" s="22"/>
      <c r="E416" s="23"/>
      <c r="F416" s="25"/>
      <c r="G416" s="24"/>
      <c r="H416" s="3"/>
    </row>
    <row r="417" spans="1:8" s="2" customFormat="1" x14ac:dyDescent="0.2">
      <c r="A417" s="15">
        <v>5</v>
      </c>
      <c r="B417" s="15"/>
      <c r="C417" s="16" t="s">
        <v>24</v>
      </c>
      <c r="D417" s="22"/>
      <c r="E417" s="23"/>
      <c r="F417" s="25"/>
      <c r="G417" s="24"/>
      <c r="H417" s="3"/>
    </row>
    <row r="418" spans="1:8" s="2" customFormat="1" ht="25.5" x14ac:dyDescent="0.2">
      <c r="A418" s="20">
        <v>5.0999999999999996</v>
      </c>
      <c r="B418" s="20"/>
      <c r="C418" s="21" t="s">
        <v>25</v>
      </c>
      <c r="D418" s="22">
        <v>0.15</v>
      </c>
      <c r="E418" s="23" t="s">
        <v>26</v>
      </c>
      <c r="F418" s="25">
        <f>+G412</f>
        <v>1468967.28</v>
      </c>
      <c r="G418" s="24">
        <f>ROUND(F418*D418,2)</f>
        <v>220345.09</v>
      </c>
      <c r="H418" s="3"/>
    </row>
    <row r="419" spans="1:8" s="2" customFormat="1" x14ac:dyDescent="0.2">
      <c r="A419" s="20"/>
      <c r="B419" s="20"/>
      <c r="C419" s="21"/>
      <c r="D419" s="22"/>
      <c r="E419" s="23"/>
      <c r="F419" s="25"/>
      <c r="G419" s="24"/>
      <c r="H419" s="3"/>
    </row>
    <row r="420" spans="1:8" s="2" customFormat="1" x14ac:dyDescent="0.2">
      <c r="A420" s="20">
        <v>6</v>
      </c>
      <c r="B420" s="20"/>
      <c r="C420" s="21" t="s">
        <v>27</v>
      </c>
      <c r="D420" s="22">
        <f>+D415</f>
        <v>3621</v>
      </c>
      <c r="E420" s="23" t="s">
        <v>14</v>
      </c>
      <c r="F420" s="25">
        <v>10.01</v>
      </c>
      <c r="G420" s="24">
        <f>ROUND(F420*D420,2)</f>
        <v>36246.21</v>
      </c>
      <c r="H420" s="3"/>
    </row>
    <row r="421" spans="1:8" s="2" customFormat="1" x14ac:dyDescent="0.2">
      <c r="A421" s="20">
        <v>7</v>
      </c>
      <c r="B421" s="20"/>
      <c r="C421" s="21" t="s">
        <v>28</v>
      </c>
      <c r="D421" s="22">
        <v>1</v>
      </c>
      <c r="E421" s="23" t="s">
        <v>29</v>
      </c>
      <c r="F421" s="25">
        <v>150000</v>
      </c>
      <c r="G421" s="24">
        <f>ROUND(F421*D421,2)</f>
        <v>150000</v>
      </c>
      <c r="H421" s="3"/>
    </row>
    <row r="422" spans="1:8" s="2" customFormat="1" x14ac:dyDescent="0.2">
      <c r="A422" s="20">
        <v>8</v>
      </c>
      <c r="B422" s="20"/>
      <c r="C422" s="21" t="s">
        <v>30</v>
      </c>
      <c r="D422" s="22">
        <v>3550</v>
      </c>
      <c r="E422" s="23" t="s">
        <v>14</v>
      </c>
      <c r="F422" s="25">
        <v>50.15</v>
      </c>
      <c r="G422" s="24">
        <f>ROUND(F422*D422,2)</f>
        <v>178032.5</v>
      </c>
      <c r="H422" s="3"/>
    </row>
    <row r="423" spans="1:8" s="164" customFormat="1" x14ac:dyDescent="0.2">
      <c r="A423" s="14"/>
      <c r="B423" s="14"/>
      <c r="C423" s="14" t="s">
        <v>277</v>
      </c>
      <c r="D423" s="18"/>
      <c r="E423" s="18"/>
      <c r="F423" s="32"/>
      <c r="G423" s="32">
        <f>SUM(G402:G422)</f>
        <v>3125548.4899999998</v>
      </c>
      <c r="H423" s="162"/>
    </row>
    <row r="424" spans="1:8" s="164" customFormat="1" x14ac:dyDescent="0.2">
      <c r="A424" s="14"/>
      <c r="B424" s="14"/>
      <c r="C424" s="14"/>
      <c r="D424" s="18"/>
      <c r="E424" s="18"/>
      <c r="F424" s="32"/>
      <c r="G424" s="32"/>
      <c r="H424" s="2"/>
    </row>
    <row r="425" spans="1:8" s="2" customFormat="1" ht="25.5" x14ac:dyDescent="0.2">
      <c r="A425" s="14" t="s">
        <v>41</v>
      </c>
      <c r="B425" s="15"/>
      <c r="C425" s="16" t="s">
        <v>278</v>
      </c>
      <c r="D425" s="22"/>
      <c r="E425" s="23"/>
      <c r="F425" s="24"/>
      <c r="G425" s="24"/>
    </row>
    <row r="426" spans="1:8" s="2" customFormat="1" x14ac:dyDescent="0.2">
      <c r="A426" s="20"/>
      <c r="B426" s="20"/>
      <c r="C426" s="21"/>
      <c r="D426" s="22"/>
      <c r="E426" s="23"/>
      <c r="F426" s="24"/>
      <c r="G426" s="24"/>
    </row>
    <row r="427" spans="1:8" s="2" customFormat="1" x14ac:dyDescent="0.2">
      <c r="A427" s="20">
        <v>1</v>
      </c>
      <c r="B427" s="20"/>
      <c r="C427" s="21" t="s">
        <v>13</v>
      </c>
      <c r="D427" s="22">
        <v>5450</v>
      </c>
      <c r="E427" s="23" t="s">
        <v>14</v>
      </c>
      <c r="F427" s="24">
        <v>5</v>
      </c>
      <c r="G427" s="24">
        <f>+D427*F427</f>
        <v>27250</v>
      </c>
      <c r="H427" s="3"/>
    </row>
    <row r="428" spans="1:8" s="2" customFormat="1" x14ac:dyDescent="0.2">
      <c r="A428" s="20"/>
      <c r="B428" s="20"/>
      <c r="C428" s="21"/>
      <c r="D428" s="22"/>
      <c r="E428" s="23"/>
      <c r="F428" s="24"/>
      <c r="G428" s="24"/>
      <c r="H428" s="3"/>
    </row>
    <row r="429" spans="1:8" s="138" customFormat="1" x14ac:dyDescent="0.2">
      <c r="A429" s="15">
        <v>2</v>
      </c>
      <c r="B429" s="15"/>
      <c r="C429" s="16" t="s">
        <v>15</v>
      </c>
      <c r="D429" s="17"/>
      <c r="E429" s="18"/>
      <c r="F429" s="19"/>
      <c r="G429" s="24"/>
      <c r="H429" s="3"/>
    </row>
    <row r="430" spans="1:8" s="2" customFormat="1" x14ac:dyDescent="0.2">
      <c r="A430" s="20">
        <v>2.1</v>
      </c>
      <c r="B430" s="20"/>
      <c r="C430" s="21" t="s">
        <v>16</v>
      </c>
      <c r="D430" s="22">
        <v>3597</v>
      </c>
      <c r="E430" s="23" t="s">
        <v>17</v>
      </c>
      <c r="F430" s="24">
        <v>154.52000000000001</v>
      </c>
      <c r="G430" s="24">
        <f>ROUND(F430*D430,2)</f>
        <v>555808.43999999994</v>
      </c>
      <c r="H430" s="3"/>
    </row>
    <row r="431" spans="1:8" s="2" customFormat="1" x14ac:dyDescent="0.2">
      <c r="A431" s="20">
        <v>2.2000000000000002</v>
      </c>
      <c r="B431" s="20"/>
      <c r="C431" s="21" t="s">
        <v>18</v>
      </c>
      <c r="D431" s="22">
        <v>327</v>
      </c>
      <c r="E431" s="23" t="s">
        <v>17</v>
      </c>
      <c r="F431" s="24">
        <v>950</v>
      </c>
      <c r="G431" s="24">
        <f>ROUND(F431*D431,2)</f>
        <v>310650</v>
      </c>
      <c r="H431" s="3"/>
    </row>
    <row r="432" spans="1:8" s="2" customFormat="1" x14ac:dyDescent="0.2">
      <c r="A432" s="20">
        <v>2.2999999999999998</v>
      </c>
      <c r="B432" s="20"/>
      <c r="C432" s="21" t="s">
        <v>19</v>
      </c>
      <c r="D432" s="22">
        <v>3064.56</v>
      </c>
      <c r="E432" s="23" t="s">
        <v>17</v>
      </c>
      <c r="F432" s="24">
        <v>152.44</v>
      </c>
      <c r="G432" s="24">
        <f>ROUND(F432*D432,2)</f>
        <v>467161.53</v>
      </c>
      <c r="H432" s="3"/>
    </row>
    <row r="433" spans="1:8" s="2" customFormat="1" x14ac:dyDescent="0.2">
      <c r="A433" s="20">
        <v>2.4</v>
      </c>
      <c r="B433" s="20"/>
      <c r="C433" s="21" t="s">
        <v>20</v>
      </c>
      <c r="D433" s="22">
        <v>638.92999999999995</v>
      </c>
      <c r="E433" s="23" t="s">
        <v>17</v>
      </c>
      <c r="F433" s="24">
        <v>165</v>
      </c>
      <c r="G433" s="24">
        <f>ROUND(F433*D433,2)</f>
        <v>105423.45</v>
      </c>
      <c r="H433" s="3"/>
    </row>
    <row r="434" spans="1:8" s="2" customFormat="1" x14ac:dyDescent="0.2">
      <c r="A434" s="20"/>
      <c r="B434" s="20"/>
      <c r="C434" s="21"/>
      <c r="D434" s="22"/>
      <c r="E434" s="23"/>
      <c r="F434" s="24"/>
      <c r="G434" s="24"/>
      <c r="H434" s="3"/>
    </row>
    <row r="435" spans="1:8" s="138" customFormat="1" x14ac:dyDescent="0.2">
      <c r="A435" s="15">
        <v>3</v>
      </c>
      <c r="B435" s="15"/>
      <c r="C435" s="16" t="s">
        <v>21</v>
      </c>
      <c r="D435" s="17"/>
      <c r="E435" s="18"/>
      <c r="F435" s="19"/>
      <c r="G435" s="24"/>
      <c r="H435" s="3"/>
    </row>
    <row r="436" spans="1:8" s="2" customFormat="1" ht="25.5" x14ac:dyDescent="0.2">
      <c r="A436" s="20">
        <v>3.1</v>
      </c>
      <c r="B436" s="20"/>
      <c r="C436" s="21" t="s">
        <v>276</v>
      </c>
      <c r="D436" s="22">
        <v>5559</v>
      </c>
      <c r="E436" s="23" t="s">
        <v>14</v>
      </c>
      <c r="F436" s="25">
        <v>405.68</v>
      </c>
      <c r="G436" s="24">
        <f>ROUND(F436*D436,2)</f>
        <v>2255175.12</v>
      </c>
      <c r="H436" s="3"/>
    </row>
    <row r="437" spans="1:8" s="2" customFormat="1" x14ac:dyDescent="0.2">
      <c r="A437" s="20"/>
      <c r="B437" s="20"/>
      <c r="C437" s="21"/>
      <c r="D437" s="22"/>
      <c r="E437" s="23"/>
      <c r="F437" s="24"/>
      <c r="G437" s="24"/>
      <c r="H437" s="3"/>
    </row>
    <row r="438" spans="1:8" s="138" customFormat="1" x14ac:dyDescent="0.2">
      <c r="A438" s="15">
        <v>4</v>
      </c>
      <c r="B438" s="15"/>
      <c r="C438" s="16" t="s">
        <v>23</v>
      </c>
      <c r="D438" s="17"/>
      <c r="E438" s="18"/>
      <c r="F438" s="19"/>
      <c r="G438" s="24"/>
      <c r="H438" s="3"/>
    </row>
    <row r="439" spans="1:8" s="2" customFormat="1" ht="25.5" x14ac:dyDescent="0.2">
      <c r="A439" s="20">
        <v>4.0999999999999996</v>
      </c>
      <c r="B439" s="20"/>
      <c r="C439" s="21" t="s">
        <v>276</v>
      </c>
      <c r="D439" s="22">
        <v>5559</v>
      </c>
      <c r="E439" s="23" t="s">
        <v>14</v>
      </c>
      <c r="F439" s="25">
        <v>32.270000000000003</v>
      </c>
      <c r="G439" s="24">
        <f>ROUND(F439*D439,2)</f>
        <v>179388.93</v>
      </c>
      <c r="H439" s="3"/>
    </row>
    <row r="440" spans="1:8" s="2" customFormat="1" x14ac:dyDescent="0.2">
      <c r="A440" s="20"/>
      <c r="B440" s="20"/>
      <c r="C440" s="21"/>
      <c r="D440" s="22"/>
      <c r="E440" s="23"/>
      <c r="F440" s="25"/>
      <c r="G440" s="24"/>
      <c r="H440" s="3"/>
    </row>
    <row r="441" spans="1:8" s="2" customFormat="1" x14ac:dyDescent="0.2">
      <c r="A441" s="15">
        <v>5</v>
      </c>
      <c r="B441" s="15"/>
      <c r="C441" s="16" t="s">
        <v>24</v>
      </c>
      <c r="D441" s="22"/>
      <c r="E441" s="23"/>
      <c r="F441" s="25"/>
      <c r="G441" s="24"/>
      <c r="H441" s="3"/>
    </row>
    <row r="442" spans="1:8" s="2" customFormat="1" ht="25.5" x14ac:dyDescent="0.2">
      <c r="A442" s="20">
        <v>5.0999999999999996</v>
      </c>
      <c r="B442" s="20"/>
      <c r="C442" s="21" t="s">
        <v>279</v>
      </c>
      <c r="D442" s="22">
        <v>0.15</v>
      </c>
      <c r="E442" s="23" t="s">
        <v>26</v>
      </c>
      <c r="F442" s="25">
        <f>+G436</f>
        <v>2255175.12</v>
      </c>
      <c r="G442" s="24">
        <f>ROUND(F442*D442,2)</f>
        <v>338276.27</v>
      </c>
      <c r="H442" s="3"/>
    </row>
    <row r="443" spans="1:8" s="2" customFormat="1" x14ac:dyDescent="0.2">
      <c r="A443" s="20"/>
      <c r="B443" s="20"/>
      <c r="C443" s="21"/>
      <c r="D443" s="22"/>
      <c r="E443" s="23"/>
      <c r="F443" s="25"/>
      <c r="G443" s="24"/>
      <c r="H443" s="3"/>
    </row>
    <row r="444" spans="1:8" s="2" customFormat="1" x14ac:dyDescent="0.2">
      <c r="A444" s="20">
        <v>6</v>
      </c>
      <c r="B444" s="20"/>
      <c r="C444" s="21" t="s">
        <v>27</v>
      </c>
      <c r="D444" s="22">
        <f>+D439</f>
        <v>5559</v>
      </c>
      <c r="E444" s="23" t="s">
        <v>14</v>
      </c>
      <c r="F444" s="25">
        <v>10.01</v>
      </c>
      <c r="G444" s="24">
        <f>ROUND(F444*D444,2)</f>
        <v>55645.59</v>
      </c>
      <c r="H444" s="3"/>
    </row>
    <row r="445" spans="1:8" s="2" customFormat="1" x14ac:dyDescent="0.2">
      <c r="A445" s="20">
        <v>7</v>
      </c>
      <c r="B445" s="20"/>
      <c r="C445" s="21" t="s">
        <v>28</v>
      </c>
      <c r="D445" s="22">
        <v>1</v>
      </c>
      <c r="E445" s="23" t="s">
        <v>29</v>
      </c>
      <c r="F445" s="25">
        <v>250000</v>
      </c>
      <c r="G445" s="24">
        <f>ROUND(F445*D445,2)</f>
        <v>250000</v>
      </c>
      <c r="H445" s="3"/>
    </row>
    <row r="446" spans="1:8" s="2" customFormat="1" x14ac:dyDescent="0.2">
      <c r="A446" s="20">
        <v>8</v>
      </c>
      <c r="B446" s="20"/>
      <c r="C446" s="21" t="s">
        <v>30</v>
      </c>
      <c r="D446" s="22">
        <v>5450</v>
      </c>
      <c r="E446" s="23" t="s">
        <v>14</v>
      </c>
      <c r="F446" s="25">
        <v>50.15</v>
      </c>
      <c r="G446" s="24">
        <f>ROUND(F446*D446,2)</f>
        <v>273317.5</v>
      </c>
      <c r="H446" s="3"/>
    </row>
    <row r="447" spans="1:8" s="164" customFormat="1" x14ac:dyDescent="0.2">
      <c r="A447" s="14"/>
      <c r="B447" s="14"/>
      <c r="C447" s="14" t="s">
        <v>280</v>
      </c>
      <c r="D447" s="18"/>
      <c r="E447" s="18"/>
      <c r="F447" s="32"/>
      <c r="G447" s="32">
        <f>SUM(G426:G446)</f>
        <v>4818096.83</v>
      </c>
      <c r="H447" s="162"/>
    </row>
    <row r="448" spans="1:8" s="2" customFormat="1" x14ac:dyDescent="0.2">
      <c r="A448" s="20"/>
      <c r="B448" s="20"/>
      <c r="C448" s="21"/>
      <c r="D448" s="22"/>
      <c r="E448" s="23"/>
      <c r="F448" s="24"/>
      <c r="G448" s="24"/>
    </row>
    <row r="449" spans="1:8" s="2" customFormat="1" x14ac:dyDescent="0.2">
      <c r="A449" s="15" t="s">
        <v>281</v>
      </c>
      <c r="B449" s="20"/>
      <c r="C449" s="16" t="s">
        <v>282</v>
      </c>
      <c r="D449" s="22"/>
      <c r="E449" s="23"/>
      <c r="F449" s="24"/>
      <c r="G449" s="24"/>
    </row>
    <row r="450" spans="1:8" s="2" customFormat="1" x14ac:dyDescent="0.2">
      <c r="A450" s="20"/>
      <c r="B450" s="20"/>
      <c r="C450" s="21"/>
      <c r="D450" s="22"/>
      <c r="E450" s="23"/>
      <c r="F450" s="24"/>
      <c r="G450" s="24"/>
    </row>
    <row r="451" spans="1:8" s="2" customFormat="1" x14ac:dyDescent="0.2">
      <c r="A451" s="15">
        <v>1</v>
      </c>
      <c r="B451" s="20"/>
      <c r="C451" s="149" t="s">
        <v>283</v>
      </c>
      <c r="D451" s="22"/>
      <c r="E451" s="23"/>
      <c r="F451" s="24"/>
      <c r="G451" s="24"/>
    </row>
    <row r="452" spans="1:8" s="2" customFormat="1" x14ac:dyDescent="0.2">
      <c r="A452" s="20">
        <v>1.1000000000000001</v>
      </c>
      <c r="B452" s="20"/>
      <c r="C452" s="150" t="s">
        <v>284</v>
      </c>
      <c r="D452" s="151">
        <v>325</v>
      </c>
      <c r="E452" s="152" t="s">
        <v>75</v>
      </c>
      <c r="F452" s="153">
        <v>265.5</v>
      </c>
      <c r="G452" s="24">
        <f t="shared" ref="G452:G464" si="15">ROUND(F452*D452,2)</f>
        <v>86287.5</v>
      </c>
      <c r="H452" s="3"/>
    </row>
    <row r="453" spans="1:8" s="2" customFormat="1" ht="25.5" x14ac:dyDescent="0.2">
      <c r="A453" s="20">
        <v>1.2</v>
      </c>
      <c r="B453" s="20"/>
      <c r="C453" s="150" t="s">
        <v>285</v>
      </c>
      <c r="D453" s="151">
        <f>6*325</f>
        <v>1950</v>
      </c>
      <c r="E453" s="152" t="s">
        <v>33</v>
      </c>
      <c r="F453" s="153">
        <v>28.32</v>
      </c>
      <c r="G453" s="24">
        <f t="shared" si="15"/>
        <v>55224</v>
      </c>
      <c r="H453" s="3"/>
    </row>
    <row r="454" spans="1:8" s="2" customFormat="1" x14ac:dyDescent="0.2">
      <c r="A454" s="20">
        <v>1.3</v>
      </c>
      <c r="B454" s="20"/>
      <c r="C454" s="150" t="s">
        <v>286</v>
      </c>
      <c r="D454" s="151">
        <v>325</v>
      </c>
      <c r="E454" s="152" t="s">
        <v>75</v>
      </c>
      <c r="F454" s="153">
        <v>53.1</v>
      </c>
      <c r="G454" s="24">
        <f t="shared" si="15"/>
        <v>17257.5</v>
      </c>
      <c r="H454" s="3"/>
    </row>
    <row r="455" spans="1:8" s="2" customFormat="1" x14ac:dyDescent="0.2">
      <c r="A455" s="20">
        <v>1.4</v>
      </c>
      <c r="B455" s="20"/>
      <c r="C455" s="150" t="s">
        <v>287</v>
      </c>
      <c r="D455" s="151">
        <v>650</v>
      </c>
      <c r="E455" s="152" t="s">
        <v>75</v>
      </c>
      <c r="F455" s="153">
        <v>53.1</v>
      </c>
      <c r="G455" s="24">
        <f t="shared" si="15"/>
        <v>34515</v>
      </c>
      <c r="H455" s="3"/>
    </row>
    <row r="456" spans="1:8" s="2" customFormat="1" x14ac:dyDescent="0.2">
      <c r="A456" s="20">
        <v>1.5</v>
      </c>
      <c r="B456" s="20"/>
      <c r="C456" s="150" t="s">
        <v>288</v>
      </c>
      <c r="D456" s="151">
        <v>325</v>
      </c>
      <c r="E456" s="152" t="s">
        <v>75</v>
      </c>
      <c r="F456" s="153">
        <v>224.2</v>
      </c>
      <c r="G456" s="24">
        <f t="shared" si="15"/>
        <v>72865</v>
      </c>
      <c r="H456" s="3"/>
    </row>
    <row r="457" spans="1:8" s="2" customFormat="1" x14ac:dyDescent="0.2">
      <c r="A457" s="20">
        <v>1.6</v>
      </c>
      <c r="B457" s="20"/>
      <c r="C457" s="150" t="s">
        <v>289</v>
      </c>
      <c r="D457" s="151">
        <v>325</v>
      </c>
      <c r="E457" s="152" t="s">
        <v>75</v>
      </c>
      <c r="F457" s="153">
        <v>1298</v>
      </c>
      <c r="G457" s="24">
        <f t="shared" si="15"/>
        <v>421850</v>
      </c>
      <c r="H457" s="3"/>
    </row>
    <row r="458" spans="1:8" s="2" customFormat="1" x14ac:dyDescent="0.2">
      <c r="A458" s="20">
        <v>1.7</v>
      </c>
      <c r="B458" s="20"/>
      <c r="C458" s="150" t="s">
        <v>290</v>
      </c>
      <c r="D458" s="151">
        <v>325</v>
      </c>
      <c r="E458" s="152" t="s">
        <v>33</v>
      </c>
      <c r="F458" s="153">
        <v>28</v>
      </c>
      <c r="G458" s="24">
        <f t="shared" si="15"/>
        <v>9100</v>
      </c>
      <c r="H458" s="3"/>
    </row>
    <row r="459" spans="1:8" s="2" customFormat="1" x14ac:dyDescent="0.2">
      <c r="A459" s="20">
        <v>1.8</v>
      </c>
      <c r="B459" s="20"/>
      <c r="C459" s="139" t="s">
        <v>331</v>
      </c>
      <c r="D459" s="24">
        <v>325</v>
      </c>
      <c r="E459" s="53" t="s">
        <v>75</v>
      </c>
      <c r="F459" s="172">
        <v>800</v>
      </c>
      <c r="G459" s="154">
        <f t="shared" ref="G459" si="16">ROUND(D459*F459,2)</f>
        <v>260000</v>
      </c>
      <c r="H459" s="3"/>
    </row>
    <row r="460" spans="1:8" s="2" customFormat="1" x14ac:dyDescent="0.2">
      <c r="A460" s="20">
        <v>1.9</v>
      </c>
      <c r="B460" s="20"/>
      <c r="C460" s="150" t="s">
        <v>239</v>
      </c>
      <c r="D460" s="151">
        <v>325</v>
      </c>
      <c r="E460" s="152" t="s">
        <v>75</v>
      </c>
      <c r="F460" s="153">
        <v>100</v>
      </c>
      <c r="G460" s="24">
        <f t="shared" si="15"/>
        <v>32500</v>
      </c>
      <c r="H460" s="3"/>
    </row>
    <row r="461" spans="1:8" s="2" customFormat="1" x14ac:dyDescent="0.2">
      <c r="A461" s="155">
        <v>1.1000000000000001</v>
      </c>
      <c r="B461" s="20"/>
      <c r="C461" s="150" t="s">
        <v>291</v>
      </c>
      <c r="D461" s="151">
        <v>325</v>
      </c>
      <c r="E461" s="152" t="s">
        <v>75</v>
      </c>
      <c r="F461" s="153">
        <v>15</v>
      </c>
      <c r="G461" s="24">
        <f t="shared" si="15"/>
        <v>4875</v>
      </c>
      <c r="H461" s="3"/>
    </row>
    <row r="462" spans="1:8" s="2" customFormat="1" x14ac:dyDescent="0.2">
      <c r="A462" s="155">
        <v>1.1100000000000001</v>
      </c>
      <c r="B462" s="20"/>
      <c r="C462" s="150" t="s">
        <v>293</v>
      </c>
      <c r="D462" s="151">
        <v>325</v>
      </c>
      <c r="E462" s="152" t="s">
        <v>75</v>
      </c>
      <c r="F462" s="153">
        <v>2.95</v>
      </c>
      <c r="G462" s="24">
        <f t="shared" si="15"/>
        <v>958.75</v>
      </c>
      <c r="H462" s="3"/>
    </row>
    <row r="463" spans="1:8" s="2" customFormat="1" x14ac:dyDescent="0.2">
      <c r="A463" s="20">
        <v>1.1200000000000001</v>
      </c>
      <c r="B463" s="20"/>
      <c r="C463" s="150" t="s">
        <v>294</v>
      </c>
      <c r="D463" s="151">
        <f>1.98*325</f>
        <v>643.5</v>
      </c>
      <c r="E463" s="152" t="s">
        <v>17</v>
      </c>
      <c r="F463" s="153">
        <v>310.39</v>
      </c>
      <c r="G463" s="24">
        <f t="shared" si="15"/>
        <v>199735.97</v>
      </c>
      <c r="H463" s="3"/>
    </row>
    <row r="464" spans="1:8" s="2" customFormat="1" x14ac:dyDescent="0.2">
      <c r="A464" s="20">
        <v>1.1299999999999999</v>
      </c>
      <c r="B464" s="20"/>
      <c r="C464" s="150" t="s">
        <v>295</v>
      </c>
      <c r="D464" s="151">
        <v>325</v>
      </c>
      <c r="E464" s="152" t="s">
        <v>75</v>
      </c>
      <c r="F464" s="153">
        <v>200</v>
      </c>
      <c r="G464" s="24">
        <f t="shared" si="15"/>
        <v>65000</v>
      </c>
      <c r="H464" s="3"/>
    </row>
    <row r="465" spans="1:8" s="2" customFormat="1" x14ac:dyDescent="0.2">
      <c r="A465" s="20"/>
      <c r="B465" s="20"/>
      <c r="C465" s="21"/>
      <c r="D465" s="22"/>
      <c r="E465" s="23"/>
      <c r="F465" s="24"/>
      <c r="G465" s="24"/>
      <c r="H465" s="3"/>
    </row>
    <row r="466" spans="1:8" s="2" customFormat="1" x14ac:dyDescent="0.2">
      <c r="A466" s="15">
        <v>2</v>
      </c>
      <c r="B466" s="20"/>
      <c r="C466" s="115" t="s">
        <v>330</v>
      </c>
      <c r="D466" s="22"/>
      <c r="E466" s="23"/>
      <c r="F466" s="24"/>
      <c r="G466" s="24"/>
      <c r="H466" s="3"/>
    </row>
    <row r="467" spans="1:8" s="2" customFormat="1" x14ac:dyDescent="0.2">
      <c r="A467" s="20">
        <v>2.1</v>
      </c>
      <c r="B467" s="20"/>
      <c r="C467" s="116" t="s">
        <v>326</v>
      </c>
      <c r="D467" s="117">
        <v>325</v>
      </c>
      <c r="E467" s="23" t="s">
        <v>75</v>
      </c>
      <c r="F467" s="118">
        <v>265.5</v>
      </c>
      <c r="G467" s="24">
        <f t="shared" ref="G467:G479" si="17">ROUND(F467*D467,2)</f>
        <v>86287.5</v>
      </c>
      <c r="H467" s="3"/>
    </row>
    <row r="468" spans="1:8" s="2" customFormat="1" ht="25.5" x14ac:dyDescent="0.2">
      <c r="A468" s="20">
        <v>2.2000000000000002</v>
      </c>
      <c r="B468" s="20"/>
      <c r="C468" s="119" t="s">
        <v>296</v>
      </c>
      <c r="D468" s="120">
        <f>12*325</f>
        <v>3900</v>
      </c>
      <c r="E468" s="121" t="s">
        <v>14</v>
      </c>
      <c r="F468" s="122">
        <v>28.32</v>
      </c>
      <c r="G468" s="24">
        <f t="shared" si="17"/>
        <v>110448</v>
      </c>
      <c r="H468" s="3"/>
    </row>
    <row r="469" spans="1:8" s="2" customFormat="1" x14ac:dyDescent="0.2">
      <c r="A469" s="20">
        <v>2.2999999999999998</v>
      </c>
      <c r="B469" s="20"/>
      <c r="C469" s="45" t="s">
        <v>286</v>
      </c>
      <c r="D469" s="117">
        <v>650</v>
      </c>
      <c r="E469" s="23" t="s">
        <v>75</v>
      </c>
      <c r="F469" s="118">
        <v>53.1</v>
      </c>
      <c r="G469" s="24">
        <f t="shared" si="17"/>
        <v>34515</v>
      </c>
      <c r="H469" s="3"/>
    </row>
    <row r="470" spans="1:8" s="2" customFormat="1" x14ac:dyDescent="0.2">
      <c r="A470" s="20">
        <v>2.4</v>
      </c>
      <c r="B470" s="20"/>
      <c r="C470" s="116" t="s">
        <v>297</v>
      </c>
      <c r="D470" s="117">
        <v>650</v>
      </c>
      <c r="E470" s="23" t="s">
        <v>75</v>
      </c>
      <c r="F470" s="118">
        <v>23.6</v>
      </c>
      <c r="G470" s="24">
        <f t="shared" si="17"/>
        <v>15340</v>
      </c>
      <c r="H470" s="3"/>
    </row>
    <row r="471" spans="1:8" s="2" customFormat="1" x14ac:dyDescent="0.2">
      <c r="A471" s="20">
        <v>2.5</v>
      </c>
      <c r="B471" s="20"/>
      <c r="C471" s="45" t="s">
        <v>298</v>
      </c>
      <c r="D471" s="117">
        <f>1.5*325</f>
        <v>487.5</v>
      </c>
      <c r="E471" s="23" t="s">
        <v>14</v>
      </c>
      <c r="F471" s="118">
        <v>265.60000000000002</v>
      </c>
      <c r="G471" s="24">
        <f t="shared" si="17"/>
        <v>129480</v>
      </c>
      <c r="H471" s="3"/>
    </row>
    <row r="472" spans="1:8" s="2" customFormat="1" x14ac:dyDescent="0.2">
      <c r="A472" s="20">
        <v>2.6</v>
      </c>
      <c r="B472" s="20"/>
      <c r="C472" s="116" t="s">
        <v>299</v>
      </c>
      <c r="D472" s="117">
        <v>325</v>
      </c>
      <c r="E472" s="23" t="s">
        <v>75</v>
      </c>
      <c r="F472" s="118">
        <v>35.4</v>
      </c>
      <c r="G472" s="24">
        <f t="shared" si="17"/>
        <v>11505</v>
      </c>
      <c r="H472" s="3"/>
    </row>
    <row r="473" spans="1:8" s="2" customFormat="1" x14ac:dyDescent="0.2">
      <c r="A473" s="20">
        <v>2.7</v>
      </c>
      <c r="B473" s="20"/>
      <c r="C473" s="116" t="s">
        <v>300</v>
      </c>
      <c r="D473" s="117">
        <v>325</v>
      </c>
      <c r="E473" s="23" t="s">
        <v>75</v>
      </c>
      <c r="F473" s="118">
        <v>17.7</v>
      </c>
      <c r="G473" s="24">
        <f t="shared" si="17"/>
        <v>5752.5</v>
      </c>
      <c r="H473" s="3"/>
    </row>
    <row r="474" spans="1:8" s="2" customFormat="1" x14ac:dyDescent="0.2">
      <c r="A474" s="20">
        <v>2.8</v>
      </c>
      <c r="B474" s="20"/>
      <c r="C474" s="139" t="s">
        <v>331</v>
      </c>
      <c r="D474" s="24">
        <v>325</v>
      </c>
      <c r="E474" s="53" t="s">
        <v>75</v>
      </c>
      <c r="F474" s="172">
        <v>800</v>
      </c>
      <c r="G474" s="154">
        <f t="shared" ref="G474" si="18">ROUND(D474*F474,2)</f>
        <v>260000</v>
      </c>
      <c r="H474" s="3"/>
    </row>
    <row r="475" spans="1:8" s="2" customFormat="1" x14ac:dyDescent="0.2">
      <c r="A475" s="20">
        <v>2.9</v>
      </c>
      <c r="B475" s="20"/>
      <c r="C475" s="116" t="s">
        <v>301</v>
      </c>
      <c r="D475" s="117">
        <v>325</v>
      </c>
      <c r="E475" s="23" t="s">
        <v>75</v>
      </c>
      <c r="F475" s="118">
        <v>230</v>
      </c>
      <c r="G475" s="24">
        <f t="shared" si="17"/>
        <v>74750</v>
      </c>
      <c r="H475" s="3"/>
    </row>
    <row r="476" spans="1:8" s="2" customFormat="1" x14ac:dyDescent="0.2">
      <c r="A476" s="155">
        <v>2.1</v>
      </c>
      <c r="B476" s="20"/>
      <c r="C476" s="173" t="s">
        <v>291</v>
      </c>
      <c r="D476" s="174">
        <v>325</v>
      </c>
      <c r="E476" s="175" t="s">
        <v>75</v>
      </c>
      <c r="F476" s="176">
        <v>15</v>
      </c>
      <c r="G476" s="24">
        <f t="shared" si="17"/>
        <v>4875</v>
      </c>
      <c r="H476" s="3"/>
    </row>
    <row r="477" spans="1:8" s="2" customFormat="1" x14ac:dyDescent="0.2">
      <c r="A477" s="20">
        <v>2.11</v>
      </c>
      <c r="B477" s="20"/>
      <c r="C477" s="116" t="s">
        <v>302</v>
      </c>
      <c r="D477" s="117">
        <v>325</v>
      </c>
      <c r="E477" s="23" t="s">
        <v>75</v>
      </c>
      <c r="F477" s="118">
        <v>200</v>
      </c>
      <c r="G477" s="24">
        <f t="shared" si="17"/>
        <v>65000</v>
      </c>
      <c r="H477" s="3"/>
    </row>
    <row r="478" spans="1:8" s="2" customFormat="1" x14ac:dyDescent="0.2">
      <c r="A478" s="20">
        <v>2.12</v>
      </c>
      <c r="B478" s="20"/>
      <c r="C478" s="116" t="s">
        <v>294</v>
      </c>
      <c r="D478" s="117">
        <f>1.98*325</f>
        <v>643.5</v>
      </c>
      <c r="E478" s="23" t="s">
        <v>17</v>
      </c>
      <c r="F478" s="118">
        <v>310.39</v>
      </c>
      <c r="G478" s="24">
        <f t="shared" si="17"/>
        <v>199735.97</v>
      </c>
      <c r="H478" s="3"/>
    </row>
    <row r="479" spans="1:8" s="2" customFormat="1" x14ac:dyDescent="0.2">
      <c r="A479" s="20">
        <v>2.13</v>
      </c>
      <c r="B479" s="20"/>
      <c r="C479" s="116" t="s">
        <v>295</v>
      </c>
      <c r="D479" s="117">
        <v>325</v>
      </c>
      <c r="E479" s="23" t="s">
        <v>75</v>
      </c>
      <c r="F479" s="118">
        <v>200</v>
      </c>
      <c r="G479" s="24">
        <f t="shared" si="17"/>
        <v>65000</v>
      </c>
      <c r="H479" s="3"/>
    </row>
    <row r="480" spans="1:8" s="2" customFormat="1" x14ac:dyDescent="0.2">
      <c r="A480" s="14"/>
      <c r="B480" s="14"/>
      <c r="C480" s="14" t="s">
        <v>303</v>
      </c>
      <c r="D480" s="18"/>
      <c r="E480" s="18"/>
      <c r="F480" s="32"/>
      <c r="G480" s="140">
        <f>SUM(G450:G479)</f>
        <v>2322857.69</v>
      </c>
      <c r="H480" s="162"/>
    </row>
    <row r="481" spans="1:8" s="2" customFormat="1" x14ac:dyDescent="0.2">
      <c r="A481" s="20"/>
      <c r="B481" s="20"/>
      <c r="C481" s="21"/>
      <c r="D481" s="22"/>
      <c r="E481" s="23"/>
      <c r="F481" s="24"/>
      <c r="G481" s="24"/>
    </row>
    <row r="482" spans="1:8" s="138" customFormat="1" x14ac:dyDescent="0.2">
      <c r="A482" s="123" t="s">
        <v>304</v>
      </c>
      <c r="B482" s="123"/>
      <c r="C482" s="16" t="s">
        <v>305</v>
      </c>
      <c r="D482" s="17"/>
      <c r="E482" s="18"/>
      <c r="F482" s="19"/>
      <c r="G482" s="19"/>
      <c r="H482" s="2"/>
    </row>
    <row r="483" spans="1:8" s="2" customFormat="1" x14ac:dyDescent="0.2">
      <c r="A483" s="20"/>
      <c r="B483" s="20"/>
      <c r="C483" s="21"/>
      <c r="D483" s="22"/>
      <c r="E483" s="23"/>
      <c r="F483" s="24"/>
      <c r="G483" s="24"/>
    </row>
    <row r="484" spans="1:8" s="2" customFormat="1" x14ac:dyDescent="0.2">
      <c r="A484" s="20">
        <v>1</v>
      </c>
      <c r="B484" s="20"/>
      <c r="C484" s="21" t="s">
        <v>306</v>
      </c>
      <c r="D484" s="22">
        <v>1</v>
      </c>
      <c r="E484" s="23" t="s">
        <v>75</v>
      </c>
      <c r="F484" s="24">
        <f>+(10000+9000)*6</f>
        <v>114000</v>
      </c>
      <c r="G484" s="24">
        <f>ROUND(F484*D484,2)</f>
        <v>114000</v>
      </c>
      <c r="H484" s="3"/>
    </row>
    <row r="485" spans="1:8" s="2" customFormat="1" x14ac:dyDescent="0.2">
      <c r="A485" s="20">
        <v>2</v>
      </c>
      <c r="B485" s="20"/>
      <c r="C485" s="21" t="s">
        <v>307</v>
      </c>
      <c r="D485" s="22">
        <v>1</v>
      </c>
      <c r="E485" s="23" t="s">
        <v>75</v>
      </c>
      <c r="F485" s="24">
        <v>20988</v>
      </c>
      <c r="G485" s="24">
        <f>ROUND(F485*D485,2)</f>
        <v>20988</v>
      </c>
      <c r="H485" s="3"/>
    </row>
    <row r="486" spans="1:8" s="2" customFormat="1" x14ac:dyDescent="0.2">
      <c r="A486" s="20"/>
      <c r="B486" s="20"/>
      <c r="C486" s="14" t="s">
        <v>308</v>
      </c>
      <c r="D486" s="22"/>
      <c r="E486" s="23"/>
      <c r="F486" s="24"/>
      <c r="G486" s="19">
        <f>SUM(G484:G485)</f>
        <v>134988</v>
      </c>
      <c r="H486" s="162"/>
    </row>
    <row r="487" spans="1:8" s="2" customFormat="1" x14ac:dyDescent="0.2">
      <c r="A487" s="20"/>
      <c r="B487" s="20"/>
      <c r="C487" s="21"/>
      <c r="D487" s="22"/>
      <c r="E487" s="23"/>
      <c r="F487" s="24"/>
      <c r="G487" s="24"/>
    </row>
    <row r="488" spans="1:8" s="138" customFormat="1" x14ac:dyDescent="0.2">
      <c r="A488" s="141"/>
      <c r="B488" s="141"/>
      <c r="C488" s="142" t="s">
        <v>309</v>
      </c>
      <c r="D488" s="143"/>
      <c r="E488" s="144"/>
      <c r="F488" s="145"/>
      <c r="G488" s="145">
        <f>+G486+G480+G447+G423+G399+G375+G351+G327+G250+G224+G41</f>
        <v>85326292.134829998</v>
      </c>
      <c r="H488" s="167"/>
    </row>
    <row r="489" spans="1:8" s="2" customFormat="1" x14ac:dyDescent="0.2">
      <c r="A489" s="15"/>
      <c r="B489" s="15"/>
      <c r="C489" s="14" t="s">
        <v>309</v>
      </c>
      <c r="D489" s="17"/>
      <c r="E489" s="18"/>
      <c r="F489" s="19"/>
      <c r="G489" s="19">
        <f>G488</f>
        <v>85326292.134829998</v>
      </c>
    </row>
    <row r="490" spans="1:8" s="2" customFormat="1" x14ac:dyDescent="0.2">
      <c r="A490" s="20"/>
      <c r="B490" s="20"/>
      <c r="C490" s="21"/>
      <c r="D490" s="22"/>
      <c r="E490" s="23"/>
      <c r="F490" s="24"/>
      <c r="G490" s="19"/>
    </row>
    <row r="491" spans="1:8" s="2" customFormat="1" x14ac:dyDescent="0.2">
      <c r="A491" s="20"/>
      <c r="B491" s="20"/>
      <c r="C491" s="15" t="s">
        <v>310</v>
      </c>
      <c r="D491" s="124"/>
      <c r="E491" s="23"/>
      <c r="F491" s="24"/>
      <c r="G491" s="24"/>
    </row>
    <row r="492" spans="1:8" s="2" customFormat="1" x14ac:dyDescent="0.2">
      <c r="A492" s="20"/>
      <c r="B492" s="20"/>
      <c r="C492" s="20" t="s">
        <v>311</v>
      </c>
      <c r="D492" s="124">
        <v>0.1</v>
      </c>
      <c r="E492" s="23"/>
      <c r="F492" s="24"/>
      <c r="G492" s="24">
        <f t="shared" ref="G492:G499" si="19">ROUND($G$488*D492,2)</f>
        <v>8532629.2100000009</v>
      </c>
    </row>
    <row r="493" spans="1:8" s="2" customFormat="1" x14ac:dyDescent="0.2">
      <c r="A493" s="20"/>
      <c r="B493" s="20"/>
      <c r="C493" s="20" t="s">
        <v>312</v>
      </c>
      <c r="D493" s="124">
        <v>4.4999999999999998E-2</v>
      </c>
      <c r="E493" s="23"/>
      <c r="F493" s="24"/>
      <c r="G493" s="24">
        <f t="shared" si="19"/>
        <v>3839683.15</v>
      </c>
    </row>
    <row r="494" spans="1:8" s="2" customFormat="1" x14ac:dyDescent="0.2">
      <c r="A494" s="20"/>
      <c r="B494" s="20"/>
      <c r="C494" s="20" t="s">
        <v>313</v>
      </c>
      <c r="D494" s="124">
        <v>0.04</v>
      </c>
      <c r="E494" s="23"/>
      <c r="F494" s="24"/>
      <c r="G494" s="24">
        <f t="shared" si="19"/>
        <v>3413051.69</v>
      </c>
    </row>
    <row r="495" spans="1:8" s="2" customFormat="1" x14ac:dyDescent="0.2">
      <c r="A495" s="20"/>
      <c r="B495" s="20"/>
      <c r="C495" s="20" t="s">
        <v>314</v>
      </c>
      <c r="D495" s="124">
        <v>0.04</v>
      </c>
      <c r="E495" s="23"/>
      <c r="F495" s="24"/>
      <c r="G495" s="24">
        <f t="shared" si="19"/>
        <v>3413051.69</v>
      </c>
    </row>
    <row r="496" spans="1:8" s="2" customFormat="1" x14ac:dyDescent="0.2">
      <c r="A496" s="20"/>
      <c r="B496" s="20"/>
      <c r="C496" s="20" t="s">
        <v>315</v>
      </c>
      <c r="D496" s="124">
        <v>0.05</v>
      </c>
      <c r="E496" s="23"/>
      <c r="F496" s="24"/>
      <c r="G496" s="24">
        <f t="shared" si="19"/>
        <v>4266314.6100000003</v>
      </c>
    </row>
    <row r="497" spans="1:7" s="2" customFormat="1" x14ac:dyDescent="0.2">
      <c r="A497" s="20"/>
      <c r="B497" s="20"/>
      <c r="C497" s="20" t="s">
        <v>316</v>
      </c>
      <c r="D497" s="124">
        <v>0.01</v>
      </c>
      <c r="E497" s="23"/>
      <c r="F497" s="24"/>
      <c r="G497" s="24">
        <f t="shared" si="19"/>
        <v>853262.92</v>
      </c>
    </row>
    <row r="498" spans="1:7" s="2" customFormat="1" x14ac:dyDescent="0.2">
      <c r="A498" s="20"/>
      <c r="B498" s="20"/>
      <c r="C498" s="20" t="s">
        <v>317</v>
      </c>
      <c r="D498" s="124">
        <v>0.05</v>
      </c>
      <c r="E498" s="23"/>
      <c r="F498" s="24"/>
      <c r="G498" s="24">
        <f t="shared" si="19"/>
        <v>4266314.6100000003</v>
      </c>
    </row>
    <row r="499" spans="1:7" s="2" customFormat="1" x14ac:dyDescent="0.2">
      <c r="A499" s="20"/>
      <c r="B499" s="20"/>
      <c r="C499" s="156" t="s">
        <v>333</v>
      </c>
      <c r="D499" s="161">
        <v>1E-3</v>
      </c>
      <c r="E499" s="158"/>
      <c r="F499" s="159"/>
      <c r="G499" s="24">
        <f t="shared" si="19"/>
        <v>85326.29</v>
      </c>
    </row>
    <row r="500" spans="1:7" s="2" customFormat="1" x14ac:dyDescent="0.2">
      <c r="A500" s="20"/>
      <c r="B500" s="20"/>
      <c r="C500" s="20" t="s">
        <v>318</v>
      </c>
      <c r="D500" s="124">
        <v>0.18</v>
      </c>
      <c r="E500" s="23"/>
      <c r="F500" s="24"/>
      <c r="G500" s="24">
        <f>+D500*G492</f>
        <v>1535873.2578</v>
      </c>
    </row>
    <row r="501" spans="1:7" s="2" customFormat="1" x14ac:dyDescent="0.2">
      <c r="A501" s="20"/>
      <c r="B501" s="20"/>
      <c r="C501" s="20" t="s">
        <v>319</v>
      </c>
      <c r="D501" s="124"/>
      <c r="E501" s="23"/>
      <c r="F501" s="24"/>
      <c r="G501" s="24">
        <v>32000</v>
      </c>
    </row>
    <row r="502" spans="1:7" s="2" customFormat="1" x14ac:dyDescent="0.2">
      <c r="A502" s="20"/>
      <c r="B502" s="20"/>
      <c r="C502" s="20" t="s">
        <v>320</v>
      </c>
      <c r="D502" s="124"/>
      <c r="E502" s="23"/>
      <c r="F502" s="24"/>
      <c r="G502" s="24">
        <v>35000</v>
      </c>
    </row>
    <row r="503" spans="1:7" s="2" customFormat="1" x14ac:dyDescent="0.2">
      <c r="A503" s="20"/>
      <c r="B503" s="20"/>
      <c r="C503" s="20" t="s">
        <v>321</v>
      </c>
      <c r="D503" s="124"/>
      <c r="E503" s="23"/>
      <c r="F503" s="24"/>
      <c r="G503" s="24">
        <v>100000</v>
      </c>
    </row>
    <row r="504" spans="1:7" s="2" customFormat="1" x14ac:dyDescent="0.2">
      <c r="A504" s="20"/>
      <c r="B504" s="20"/>
      <c r="C504" s="156" t="s">
        <v>332</v>
      </c>
      <c r="D504" s="157">
        <v>1</v>
      </c>
      <c r="E504" s="158" t="s">
        <v>292</v>
      </c>
      <c r="F504" s="159">
        <v>80000</v>
      </c>
      <c r="G504" s="160">
        <f>ROUND(F504*D504,2)</f>
        <v>80000</v>
      </c>
    </row>
    <row r="505" spans="1:7" s="2" customFormat="1" x14ac:dyDescent="0.2">
      <c r="A505" s="20"/>
      <c r="B505" s="20"/>
      <c r="C505" s="168" t="s">
        <v>334</v>
      </c>
      <c r="D505" s="169">
        <v>0.1</v>
      </c>
      <c r="E505" s="170"/>
      <c r="F505" s="170"/>
      <c r="G505" s="171">
        <f>+D505*G488</f>
        <v>8532629.2134830002</v>
      </c>
    </row>
    <row r="506" spans="1:7" s="2" customFormat="1" x14ac:dyDescent="0.2">
      <c r="A506" s="20"/>
      <c r="B506" s="20"/>
      <c r="C506" s="20" t="s">
        <v>324</v>
      </c>
      <c r="D506" s="124">
        <v>0.1</v>
      </c>
      <c r="E506" s="23"/>
      <c r="F506" s="24"/>
      <c r="G506" s="24">
        <f>+D506*G488</f>
        <v>8532629.2134830002</v>
      </c>
    </row>
    <row r="507" spans="1:7" s="2" customFormat="1" x14ac:dyDescent="0.2">
      <c r="A507" s="15"/>
      <c r="B507" s="15"/>
      <c r="C507" s="15" t="s">
        <v>322</v>
      </c>
      <c r="D507" s="125"/>
      <c r="E507" s="18"/>
      <c r="F507" s="19"/>
      <c r="G507" s="19">
        <f>SUM(G492:G506)</f>
        <v>47517765.854766004</v>
      </c>
    </row>
    <row r="508" spans="1:7" s="2" customFormat="1" x14ac:dyDescent="0.2">
      <c r="A508" s="20"/>
      <c r="B508" s="20"/>
      <c r="C508" s="21"/>
      <c r="D508" s="124"/>
      <c r="E508" s="23"/>
      <c r="F508" s="24"/>
      <c r="G508" s="24"/>
    </row>
    <row r="509" spans="1:7" s="2" customFormat="1" x14ac:dyDescent="0.2">
      <c r="A509" s="15"/>
      <c r="B509" s="15"/>
      <c r="C509" s="15" t="s">
        <v>323</v>
      </c>
      <c r="D509" s="125"/>
      <c r="E509" s="18"/>
      <c r="F509" s="19"/>
      <c r="G509" s="19">
        <f>SUM(G488,G507)</f>
        <v>132844057.98959601</v>
      </c>
    </row>
    <row r="510" spans="1:7" s="2" customFormat="1" x14ac:dyDescent="0.2">
      <c r="A510" s="20"/>
      <c r="B510" s="20"/>
      <c r="C510" s="20"/>
      <c r="D510" s="124"/>
      <c r="E510" s="23"/>
      <c r="F510" s="24"/>
      <c r="G510" s="24"/>
    </row>
    <row r="511" spans="1:7" s="2" customFormat="1" x14ac:dyDescent="0.2">
      <c r="A511" s="141"/>
      <c r="B511" s="141"/>
      <c r="C511" s="141" t="s">
        <v>325</v>
      </c>
      <c r="D511" s="143"/>
      <c r="E511" s="144"/>
      <c r="F511" s="145"/>
      <c r="G511" s="145">
        <f>SUM(G509:G510)</f>
        <v>132844057.98959601</v>
      </c>
    </row>
    <row r="512" spans="1:7" s="128" customFormat="1" x14ac:dyDescent="0.2">
      <c r="A512" s="129"/>
      <c r="B512" s="129"/>
      <c r="C512" s="129"/>
      <c r="D512" s="129"/>
      <c r="E512" s="129"/>
      <c r="F512" s="130"/>
      <c r="G512" s="130"/>
    </row>
    <row r="513" spans="1:7" x14ac:dyDescent="0.2">
      <c r="A513" s="181"/>
      <c r="B513" s="181"/>
      <c r="C513" s="181"/>
      <c r="D513" s="181"/>
      <c r="E513" s="181"/>
      <c r="F513" s="181"/>
      <c r="G513" s="181"/>
    </row>
    <row r="514" spans="1:7" x14ac:dyDescent="0.2">
      <c r="A514" s="163"/>
      <c r="B514" s="163"/>
      <c r="C514" s="163"/>
      <c r="D514" s="163"/>
      <c r="E514" s="163"/>
      <c r="F514" s="131"/>
      <c r="G514" s="131"/>
    </row>
    <row r="515" spans="1:7" x14ac:dyDescent="0.2">
      <c r="A515" s="182"/>
      <c r="B515" s="182"/>
      <c r="C515" s="182"/>
      <c r="D515" s="182"/>
      <c r="E515" s="182"/>
      <c r="F515" s="182"/>
      <c r="G515" s="182"/>
    </row>
    <row r="516" spans="1:7" x14ac:dyDescent="0.2">
      <c r="A516" s="165"/>
      <c r="B516" s="165"/>
      <c r="C516" s="132"/>
      <c r="D516" s="133"/>
      <c r="E516" s="134"/>
      <c r="F516" s="135"/>
      <c r="G516" s="136"/>
    </row>
    <row r="517" spans="1:7" x14ac:dyDescent="0.2">
      <c r="A517" s="180"/>
      <c r="B517" s="180"/>
      <c r="C517" s="180"/>
      <c r="D517" s="180"/>
      <c r="E517" s="180"/>
      <c r="F517" s="180"/>
      <c r="G517" s="180"/>
    </row>
    <row r="519" spans="1:7" x14ac:dyDescent="0.2">
      <c r="A519" s="180"/>
      <c r="B519" s="180"/>
      <c r="C519" s="180"/>
      <c r="D519" s="180"/>
      <c r="E519" s="180"/>
      <c r="F519" s="180"/>
      <c r="G519" s="180"/>
    </row>
  </sheetData>
  <mergeCells count="10">
    <mergeCell ref="A519:G519"/>
    <mergeCell ref="A513:G513"/>
    <mergeCell ref="A515:G515"/>
    <mergeCell ref="A517:G517"/>
    <mergeCell ref="A6:G6"/>
    <mergeCell ref="A1:G1"/>
    <mergeCell ref="A2:G2"/>
    <mergeCell ref="A3:G3"/>
    <mergeCell ref="A4:G4"/>
    <mergeCell ref="A5:G5"/>
  </mergeCells>
  <printOptions horizontalCentered="1"/>
  <pageMargins left="0.25" right="0.25" top="0.75" bottom="0.75" header="0.3" footer="0.3"/>
  <pageSetup scale="90" orientation="portrait" r:id="rId1"/>
  <headerFooter alignWithMargins="0">
    <oddFooter>&amp;C&amp;6Página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MONTE CRISTI</vt:lpstr>
      <vt:lpstr>'MONTE CRISTI'!Área_de_impresión</vt:lpstr>
      <vt:lpstr>'MONTE CRISTI'!Títulos_a_imprimir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Jasmín Altagracia Candelario</cp:lastModifiedBy>
  <cp:lastPrinted>2016-09-05T18:20:30Z</cp:lastPrinted>
  <dcterms:created xsi:type="dcterms:W3CDTF">2016-08-15T22:12:56Z</dcterms:created>
  <dcterms:modified xsi:type="dcterms:W3CDTF">2019-08-09T14:36:31Z</dcterms:modified>
</cp:coreProperties>
</file>