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19\LICITACIONES RESTRINGIDAS DE OBRAS\INAPA-CCC-LR-2019-0007 Alc. Montecristi\"/>
    </mc:Choice>
  </mc:AlternateContent>
  <bookViews>
    <workbookView xWindow="0" yWindow="0" windowWidth="20490" windowHeight="7155" firstSheet="1" activeTab="1"/>
  </bookViews>
  <sheets>
    <sheet name="TABLA RED COLEC. (2)" sheetId="23" r:id="rId1"/>
    <sheet name="RED COLECTORA" sheetId="2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1">#REF!</definedName>
    <definedName name="\a" localSheetId="0">#REF!</definedName>
    <definedName name="\a">#REF!</definedName>
    <definedName name="\b" localSheetId="1">#REF!</definedName>
    <definedName name="\b" localSheetId="0">#REF!</definedName>
    <definedName name="\b">#REF!</definedName>
    <definedName name="\c">#N/A</definedName>
    <definedName name="\d">#N/A</definedName>
    <definedName name="\f" localSheetId="1">#REF!</definedName>
    <definedName name="\f" localSheetId="0">#REF!</definedName>
    <definedName name="\f">#REF!</definedName>
    <definedName name="\i" localSheetId="1">#REF!</definedName>
    <definedName name="\i" localSheetId="0">#REF!</definedName>
    <definedName name="\i">#REF!</definedName>
    <definedName name="\m" localSheetId="1">#REF!</definedName>
    <definedName name="\m" localSheetId="0">#REF!</definedName>
    <definedName name="\m">#REF!</definedName>
    <definedName name="\o" localSheetId="1">#REF!</definedName>
    <definedName name="\o" localSheetId="0">#REF!</definedName>
    <definedName name="\o">#REF!</definedName>
    <definedName name="\p" localSheetId="1">#REF!</definedName>
    <definedName name="\p" localSheetId="0">#REF!</definedName>
    <definedName name="\p">#REF!</definedName>
    <definedName name="\q" localSheetId="1">#REF!</definedName>
    <definedName name="\q" localSheetId="0">#REF!</definedName>
    <definedName name="\q">#REF!</definedName>
    <definedName name="\w" localSheetId="1">#REF!</definedName>
    <definedName name="\w" localSheetId="0">#REF!</definedName>
    <definedName name="\w">#REF!</definedName>
    <definedName name="\z" localSheetId="1">#REF!</definedName>
    <definedName name="\z" localSheetId="0">#REF!</definedName>
    <definedName name="\z">#REF!</definedName>
    <definedName name="_________ZC1" localSheetId="1">#REF!</definedName>
    <definedName name="_________ZC1" localSheetId="0">#REF!</definedName>
    <definedName name="_________ZC1">#REF!</definedName>
    <definedName name="_________ZE1" localSheetId="1">#REF!</definedName>
    <definedName name="_________ZE1" localSheetId="0">#REF!</definedName>
    <definedName name="_________ZE1">#REF!</definedName>
    <definedName name="_________ZE2" localSheetId="1">#REF!</definedName>
    <definedName name="_________ZE2" localSheetId="0">#REF!</definedName>
    <definedName name="_________ZE2">#REF!</definedName>
    <definedName name="_________ZE3" localSheetId="1">#REF!</definedName>
    <definedName name="_________ZE3" localSheetId="0">#REF!</definedName>
    <definedName name="_________ZE3">#REF!</definedName>
    <definedName name="_________ZE4" localSheetId="1">#REF!</definedName>
    <definedName name="_________ZE4" localSheetId="0">#REF!</definedName>
    <definedName name="_________ZE4">#REF!</definedName>
    <definedName name="_________ZE5" localSheetId="1">#REF!</definedName>
    <definedName name="_________ZE5" localSheetId="0">#REF!</definedName>
    <definedName name="_________ZE5">#REF!</definedName>
    <definedName name="_________ZE6" localSheetId="1">#REF!</definedName>
    <definedName name="_________ZE6" localSheetId="0">#REF!</definedName>
    <definedName name="_________ZE6">#REF!</definedName>
    <definedName name="________ZC1" localSheetId="1">#REF!</definedName>
    <definedName name="________ZC1" localSheetId="0">#REF!</definedName>
    <definedName name="________ZC1">#REF!</definedName>
    <definedName name="________ZE1" localSheetId="1">#REF!</definedName>
    <definedName name="________ZE1" localSheetId="0">#REF!</definedName>
    <definedName name="________ZE1">#REF!</definedName>
    <definedName name="________ZE2" localSheetId="1">#REF!</definedName>
    <definedName name="________ZE2" localSheetId="0">#REF!</definedName>
    <definedName name="________ZE2">#REF!</definedName>
    <definedName name="________ZE3" localSheetId="1">#REF!</definedName>
    <definedName name="________ZE3" localSheetId="0">#REF!</definedName>
    <definedName name="________ZE3">#REF!</definedName>
    <definedName name="________ZE4" localSheetId="1">#REF!</definedName>
    <definedName name="________ZE4" localSheetId="0">#REF!</definedName>
    <definedName name="________ZE4">#REF!</definedName>
    <definedName name="________ZE5" localSheetId="1">#REF!</definedName>
    <definedName name="________ZE5" localSheetId="0">#REF!</definedName>
    <definedName name="________ZE5">#REF!</definedName>
    <definedName name="________ZE6" localSheetId="1">#REF!</definedName>
    <definedName name="________ZE6" localSheetId="0">#REF!</definedName>
    <definedName name="________ZE6">#REF!</definedName>
    <definedName name="_______ZC1" localSheetId="1">#REF!</definedName>
    <definedName name="_______ZC1" localSheetId="0">#REF!</definedName>
    <definedName name="_______ZC1">#REF!</definedName>
    <definedName name="_______ZE1" localSheetId="1">#REF!</definedName>
    <definedName name="_______ZE1" localSheetId="0">#REF!</definedName>
    <definedName name="_______ZE1">#REF!</definedName>
    <definedName name="_______ZE2" localSheetId="1">#REF!</definedName>
    <definedName name="_______ZE2" localSheetId="0">#REF!</definedName>
    <definedName name="_______ZE2">#REF!</definedName>
    <definedName name="_______ZE3" localSheetId="1">#REF!</definedName>
    <definedName name="_______ZE3" localSheetId="0">#REF!</definedName>
    <definedName name="_______ZE3">#REF!</definedName>
    <definedName name="_______ZE4" localSheetId="1">#REF!</definedName>
    <definedName name="_______ZE4" localSheetId="0">#REF!</definedName>
    <definedName name="_______ZE4">#REF!</definedName>
    <definedName name="_______ZE5" localSheetId="1">#REF!</definedName>
    <definedName name="_______ZE5" localSheetId="0">#REF!</definedName>
    <definedName name="_______ZE5">#REF!</definedName>
    <definedName name="_______ZE6" localSheetId="1">#REF!</definedName>
    <definedName name="_______ZE6" localSheetId="0">#REF!</definedName>
    <definedName name="_______ZE6">#REF!</definedName>
    <definedName name="______ZC1" localSheetId="1">#REF!</definedName>
    <definedName name="______ZC1" localSheetId="0">#REF!</definedName>
    <definedName name="______ZC1">#REF!</definedName>
    <definedName name="______ZE1" localSheetId="1">#REF!</definedName>
    <definedName name="______ZE1" localSheetId="0">#REF!</definedName>
    <definedName name="______ZE1">#REF!</definedName>
    <definedName name="______ZE2" localSheetId="1">#REF!</definedName>
    <definedName name="______ZE2" localSheetId="0">#REF!</definedName>
    <definedName name="______ZE2">#REF!</definedName>
    <definedName name="______ZE3" localSheetId="1">#REF!</definedName>
    <definedName name="______ZE3" localSheetId="0">#REF!</definedName>
    <definedName name="______ZE3">#REF!</definedName>
    <definedName name="______ZE4" localSheetId="1">#REF!</definedName>
    <definedName name="______ZE4" localSheetId="0">#REF!</definedName>
    <definedName name="______ZE4">#REF!</definedName>
    <definedName name="______ZE5" localSheetId="1">#REF!</definedName>
    <definedName name="______ZE5" localSheetId="0">#REF!</definedName>
    <definedName name="______ZE5">#REF!</definedName>
    <definedName name="______ZE6" localSheetId="1">#REF!</definedName>
    <definedName name="______ZE6" localSheetId="0">#REF!</definedName>
    <definedName name="______ZE6">#REF!</definedName>
    <definedName name="_____ZC1" localSheetId="1">#REF!</definedName>
    <definedName name="_____ZC1" localSheetId="0">#REF!</definedName>
    <definedName name="_____ZC1">#REF!</definedName>
    <definedName name="_____ZE1" localSheetId="1">#REF!</definedName>
    <definedName name="_____ZE1" localSheetId="0">#REF!</definedName>
    <definedName name="_____ZE1">#REF!</definedName>
    <definedName name="_____ZE2" localSheetId="1">#REF!</definedName>
    <definedName name="_____ZE2" localSheetId="0">#REF!</definedName>
    <definedName name="_____ZE2">#REF!</definedName>
    <definedName name="_____ZE3" localSheetId="1">#REF!</definedName>
    <definedName name="_____ZE3" localSheetId="0">#REF!</definedName>
    <definedName name="_____ZE3">#REF!</definedName>
    <definedName name="_____ZE4" localSheetId="1">#REF!</definedName>
    <definedName name="_____ZE4" localSheetId="0">#REF!</definedName>
    <definedName name="_____ZE4">#REF!</definedName>
    <definedName name="_____ZE5" localSheetId="1">#REF!</definedName>
    <definedName name="_____ZE5" localSheetId="0">#REF!</definedName>
    <definedName name="_____ZE5">#REF!</definedName>
    <definedName name="_____ZE6" localSheetId="1">#REF!</definedName>
    <definedName name="_____ZE6" localSheetId="0">#REF!</definedName>
    <definedName name="_____ZE6">#REF!</definedName>
    <definedName name="____ZC1" localSheetId="1">#REF!</definedName>
    <definedName name="____ZC1" localSheetId="0">#REF!</definedName>
    <definedName name="____ZC1">#REF!</definedName>
    <definedName name="____ZE1" localSheetId="1">#REF!</definedName>
    <definedName name="____ZE1" localSheetId="0">#REF!</definedName>
    <definedName name="____ZE1">#REF!</definedName>
    <definedName name="____ZE2" localSheetId="1">#REF!</definedName>
    <definedName name="____ZE2" localSheetId="0">#REF!</definedName>
    <definedName name="____ZE2">#REF!</definedName>
    <definedName name="____ZE3" localSheetId="1">#REF!</definedName>
    <definedName name="____ZE3" localSheetId="0">#REF!</definedName>
    <definedName name="____ZE3">#REF!</definedName>
    <definedName name="____ZE4" localSheetId="1">#REF!</definedName>
    <definedName name="____ZE4" localSheetId="0">#REF!</definedName>
    <definedName name="____ZE4">#REF!</definedName>
    <definedName name="____ZE5" localSheetId="1">#REF!</definedName>
    <definedName name="____ZE5" localSheetId="0">#REF!</definedName>
    <definedName name="____ZE5">#REF!</definedName>
    <definedName name="____ZE6" localSheetId="1">#REF!</definedName>
    <definedName name="____ZE6" localSheetId="0">#REF!</definedName>
    <definedName name="____ZE6">#REF!</definedName>
    <definedName name="___ZC1" localSheetId="1">#REF!</definedName>
    <definedName name="___ZC1" localSheetId="0">#REF!</definedName>
    <definedName name="___ZC1">#REF!</definedName>
    <definedName name="___ZE1" localSheetId="1">#REF!</definedName>
    <definedName name="___ZE1" localSheetId="0">#REF!</definedName>
    <definedName name="___ZE1">#REF!</definedName>
    <definedName name="___ZE2" localSheetId="1">#REF!</definedName>
    <definedName name="___ZE2" localSheetId="0">#REF!</definedName>
    <definedName name="___ZE2">#REF!</definedName>
    <definedName name="___ZE3" localSheetId="1">#REF!</definedName>
    <definedName name="___ZE3" localSheetId="0">#REF!</definedName>
    <definedName name="___ZE3">#REF!</definedName>
    <definedName name="___ZE4" localSheetId="1">#REF!</definedName>
    <definedName name="___ZE4" localSheetId="0">#REF!</definedName>
    <definedName name="___ZE4">#REF!</definedName>
    <definedName name="___ZE5" localSheetId="1">#REF!</definedName>
    <definedName name="___ZE5" localSheetId="0">#REF!</definedName>
    <definedName name="___ZE5">#REF!</definedName>
    <definedName name="___ZE6" localSheetId="1">#REF!</definedName>
    <definedName name="___ZE6" localSheetId="0">#REF!</definedName>
    <definedName name="___ZE6">#REF!</definedName>
    <definedName name="__REALIZADO" localSheetId="1">#REF!</definedName>
    <definedName name="__REALIZADO" localSheetId="0">#REF!</definedName>
    <definedName name="__REALIZADO">#REF!</definedName>
    <definedName name="__ZC1" localSheetId="1">#REF!</definedName>
    <definedName name="__ZC1" localSheetId="0">#REF!</definedName>
    <definedName name="__ZC1">#REF!</definedName>
    <definedName name="__ZE1" localSheetId="1">#REF!</definedName>
    <definedName name="__ZE1" localSheetId="0">#REF!</definedName>
    <definedName name="__ZE1">#REF!</definedName>
    <definedName name="__ZE2" localSheetId="1">#REF!</definedName>
    <definedName name="__ZE2" localSheetId="0">#REF!</definedName>
    <definedName name="__ZE2">#REF!</definedName>
    <definedName name="__ZE3" localSheetId="1">#REF!</definedName>
    <definedName name="__ZE3" localSheetId="0">#REF!</definedName>
    <definedName name="__ZE3">#REF!</definedName>
    <definedName name="__ZE4" localSheetId="1">#REF!</definedName>
    <definedName name="__ZE4" localSheetId="0">#REF!</definedName>
    <definedName name="__ZE4">#REF!</definedName>
    <definedName name="__ZE5" localSheetId="1">#REF!</definedName>
    <definedName name="__ZE5" localSheetId="0">#REF!</definedName>
    <definedName name="__ZE5">#REF!</definedName>
    <definedName name="__ZE6" localSheetId="1">#REF!</definedName>
    <definedName name="__ZE6" localSheetId="0">#REF!</definedName>
    <definedName name="__ZE6">#REF!</definedName>
    <definedName name="_1">#N/A</definedName>
    <definedName name="_F" localSheetId="1">#REF!</definedName>
    <definedName name="_F" localSheetId="0">#REF!</definedName>
    <definedName name="_F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'RED COLECTORA'!$A$7:$F$384</definedName>
    <definedName name="_ZC1" localSheetId="1">#REF!</definedName>
    <definedName name="_ZC1" localSheetId="0">#REF!</definedName>
    <definedName name="_ZC1">#REF!</definedName>
    <definedName name="_ZE1" localSheetId="1">#REF!</definedName>
    <definedName name="_ZE1" localSheetId="0">#REF!</definedName>
    <definedName name="_ZE1">#REF!</definedName>
    <definedName name="_ZE2" localSheetId="1">#REF!</definedName>
    <definedName name="_ZE2" localSheetId="0">#REF!</definedName>
    <definedName name="_ZE2">#REF!</definedName>
    <definedName name="_ZE3" localSheetId="1">#REF!</definedName>
    <definedName name="_ZE3" localSheetId="0">#REF!</definedName>
    <definedName name="_ZE3">#REF!</definedName>
    <definedName name="_ZE4" localSheetId="1">#REF!</definedName>
    <definedName name="_ZE4" localSheetId="0">#REF!</definedName>
    <definedName name="_ZE4">#REF!</definedName>
    <definedName name="_ZE5" localSheetId="1">#REF!</definedName>
    <definedName name="_ZE5" localSheetId="0">#REF!</definedName>
    <definedName name="_ZE5">#REF!</definedName>
    <definedName name="_ZE6" localSheetId="1">#REF!</definedName>
    <definedName name="_ZE6" localSheetId="0">#REF!</definedName>
    <definedName name="_ZE6">#REF!</definedName>
    <definedName name="a" localSheetId="1">[1]PVC!#REF!</definedName>
    <definedName name="a" localSheetId="0">[2]PVC!#REF!</definedName>
    <definedName name="a">[1]PVC!#REF!</definedName>
    <definedName name="A_IMPRESIÓN_IM" localSheetId="1">#REF!</definedName>
    <definedName name="A_IMPRESIÓN_IM" localSheetId="0">#REF!</definedName>
    <definedName name="A_IMPRESIÓN_IM">#REF!</definedName>
    <definedName name="AC38G40">'[3]LISTADO INSUMOS DEL 2000'!$I$29</definedName>
    <definedName name="acero" localSheetId="1">#REF!</definedName>
    <definedName name="acero" localSheetId="0">#REF!</definedName>
    <definedName name="acero">#REF!</definedName>
    <definedName name="Acero_QQ" localSheetId="0">[4]INSU!$D$9</definedName>
    <definedName name="Acero_QQ">[5]INSU!$D$9</definedName>
    <definedName name="acero60" localSheetId="1">#REF!</definedName>
    <definedName name="acero60" localSheetId="0">#REF!</definedName>
    <definedName name="acero60">#REF!</definedName>
    <definedName name="ACUEDUCTO" localSheetId="1">[6]INS!#REF!</definedName>
    <definedName name="ACUEDUCTO" localSheetId="0">[6]INS!#REF!</definedName>
    <definedName name="ACUEDUCTO">[6]INS!#REF!</definedName>
    <definedName name="ADAPTADOR_HEM_PVC_1" localSheetId="1">#REF!</definedName>
    <definedName name="ADAPTADOR_HEM_PVC_1" localSheetId="0">#REF!</definedName>
    <definedName name="ADAPTADOR_HEM_PVC_1">#REF!</definedName>
    <definedName name="ADAPTADOR_HEM_PVC_12" localSheetId="1">#REF!</definedName>
    <definedName name="ADAPTADOR_HEM_PVC_12" localSheetId="0">#REF!</definedName>
    <definedName name="ADAPTADOR_HEM_PVC_12">#REF!</definedName>
    <definedName name="ADAPTADOR_HEM_PVC_34" localSheetId="1">#REF!</definedName>
    <definedName name="ADAPTADOR_HEM_PVC_34" localSheetId="0">#REF!</definedName>
    <definedName name="ADAPTADOR_HEM_PVC_34">#REF!</definedName>
    <definedName name="ADAPTADOR_MAC_PVC_1" localSheetId="1">#REF!</definedName>
    <definedName name="ADAPTADOR_MAC_PVC_1" localSheetId="0">#REF!</definedName>
    <definedName name="ADAPTADOR_MAC_PVC_1">#REF!</definedName>
    <definedName name="ADAPTADOR_MAC_PVC_12" localSheetId="1">#REF!</definedName>
    <definedName name="ADAPTADOR_MAC_PVC_12" localSheetId="0">#REF!</definedName>
    <definedName name="ADAPTADOR_MAC_PVC_12">#REF!</definedName>
    <definedName name="ADAPTADOR_MAC_PVC_34" localSheetId="1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1">#REF!</definedName>
    <definedName name="ADITIVO_IMPERMEABILIZANTE" localSheetId="0">#REF!</definedName>
    <definedName name="ADITIVO_IMPERMEABILIZANTE">#REF!</definedName>
    <definedName name="Agua" localSheetId="1">#REF!</definedName>
    <definedName name="Agua" localSheetId="0">#REF!</definedName>
    <definedName name="Agua">#REF!</definedName>
    <definedName name="AL_ELEC_No10" localSheetId="1">#REF!</definedName>
    <definedName name="AL_ELEC_No10" localSheetId="0">#REF!</definedName>
    <definedName name="AL_ELEC_No10">#REF!</definedName>
    <definedName name="AL_ELEC_No12" localSheetId="1">#REF!</definedName>
    <definedName name="AL_ELEC_No12" localSheetId="0">#REF!</definedName>
    <definedName name="AL_ELEC_No12">#REF!</definedName>
    <definedName name="AL_ELEC_No14" localSheetId="1">#REF!</definedName>
    <definedName name="AL_ELEC_No14" localSheetId="0">#REF!</definedName>
    <definedName name="AL_ELEC_No14">#REF!</definedName>
    <definedName name="AL_ELEC_No6" localSheetId="1">#REF!</definedName>
    <definedName name="AL_ELEC_No6" localSheetId="0">#REF!</definedName>
    <definedName name="AL_ELEC_No6">#REF!</definedName>
    <definedName name="AL_ELEC_No8" localSheetId="1">#REF!</definedName>
    <definedName name="AL_ELEC_No8" localSheetId="0">#REF!</definedName>
    <definedName name="AL_ELEC_No8">#REF!</definedName>
    <definedName name="Alambre_Varilla" localSheetId="0">[4]INSU!$D$17</definedName>
    <definedName name="Alambre_Varilla">[5]INSU!$D$17</definedName>
    <definedName name="alambre18" localSheetId="1">#REF!</definedName>
    <definedName name="alambre18" localSheetId="0">#REF!</definedName>
    <definedName name="alambre18">#REF!</definedName>
    <definedName name="ALBANIL" localSheetId="1">#REF!</definedName>
    <definedName name="ALBANIL" localSheetId="0">#REF!</definedName>
    <definedName name="ALBANIL">#REF!</definedName>
    <definedName name="ALBANIL2">[7]M.O.!$C$12</definedName>
    <definedName name="ALBANIL3" localSheetId="1">#REF!</definedName>
    <definedName name="ALBANIL3" localSheetId="0">#REF!</definedName>
    <definedName name="ALBANIL3">#REF!</definedName>
    <definedName name="ana" localSheetId="1">#REF!</definedName>
    <definedName name="ana" localSheetId="0">#REF!</definedName>
    <definedName name="ana">#REF!</definedName>
    <definedName name="analiis" localSheetId="1">[8]M.O.!#REF!</definedName>
    <definedName name="analiis" localSheetId="0">[8]M.O.!#REF!</definedName>
    <definedName name="analiis">[8]M.O.!#REF!</definedName>
    <definedName name="ANALISSSSS" localSheetId="1">#REF!</definedName>
    <definedName name="ANALISSSSS" localSheetId="0">#REF!</definedName>
    <definedName name="ANALISSSSS">#REF!</definedName>
    <definedName name="ANDAMIOS" localSheetId="1">#REF!</definedName>
    <definedName name="ANDAMIOS" localSheetId="0">#REF!</definedName>
    <definedName name="ANDAMIOS">#REF!</definedName>
    <definedName name="ANGULAR" localSheetId="1">#REF!</definedName>
    <definedName name="ANGULAR" localSheetId="0">#REF!</definedName>
    <definedName name="ANGULAR">#REF!</definedName>
    <definedName name="ARANDELA_INODORO_PVC_4" localSheetId="1">#REF!</definedName>
    <definedName name="ARANDELA_INODORO_PVC_4" localSheetId="0">#REF!</definedName>
    <definedName name="ARANDELA_INODORO_PVC_4">#REF!</definedName>
    <definedName name="ARCILLA_ROJA" localSheetId="1">#REF!</definedName>
    <definedName name="ARCILLA_ROJA" localSheetId="0">#REF!</definedName>
    <definedName name="ARCILLA_ROJA">#REF!</definedName>
    <definedName name="_xlnm.Extract" localSheetId="1">#REF!</definedName>
    <definedName name="_xlnm.Extract" localSheetId="0">#REF!</definedName>
    <definedName name="_xlnm.Extract">#REF!</definedName>
    <definedName name="_xlnm.Print_Area" localSheetId="1">'RED COLECTORA'!$A$1:$F$404</definedName>
    <definedName name="_xlnm.Print_Area" localSheetId="0">'TABLA RED COLEC. (2)'!$A$1:$P$228</definedName>
    <definedName name="_xlnm.Print_Area">#REF!</definedName>
    <definedName name="ARENA_PAÑETE" localSheetId="1">#REF!</definedName>
    <definedName name="ARENA_PAÑETE" localSheetId="0">#REF!</definedName>
    <definedName name="ARENA_PAÑETE">#REF!</definedName>
    <definedName name="ArenaItabo" localSheetId="1">#REF!</definedName>
    <definedName name="ArenaItabo" localSheetId="0">#REF!</definedName>
    <definedName name="ArenaItabo">#REF!</definedName>
    <definedName name="ArenaPlanta" localSheetId="1">#REF!</definedName>
    <definedName name="ArenaPlanta" localSheetId="0">#REF!</definedName>
    <definedName name="ArenaPlanta">#REF!</definedName>
    <definedName name="as" localSheetId="1">[9]M.O.!#REF!</definedName>
    <definedName name="as" localSheetId="0">[10]M.O.!#REF!</definedName>
    <definedName name="as">[9]M.O.!#REF!</definedName>
    <definedName name="asd" localSheetId="1">#REF!</definedName>
    <definedName name="asd" localSheetId="0">#REF!</definedName>
    <definedName name="asd">#REF!</definedName>
    <definedName name="AYCARP" localSheetId="1">[11]INS!#REF!</definedName>
    <definedName name="AYCARP" localSheetId="0">[11]INS!#REF!</definedName>
    <definedName name="AYCARP">[11]INS!#REF!</definedName>
    <definedName name="AYUDANTE" localSheetId="1">#REF!</definedName>
    <definedName name="AYUDANTE" localSheetId="0">#REF!</definedName>
    <definedName name="AYUDANTE">#REF!</definedName>
    <definedName name="Ayudante_2da" localSheetId="1">#REF!</definedName>
    <definedName name="Ayudante_2da" localSheetId="0">#REF!</definedName>
    <definedName name="Ayudante_2da">#REF!</definedName>
    <definedName name="Ayudante_Soldador" localSheetId="1">#REF!</definedName>
    <definedName name="Ayudante_Soldador" localSheetId="0">#REF!</definedName>
    <definedName name="Ayudante_Soldador">#REF!</definedName>
    <definedName name="b" localSheetId="1">[12]ADDENDA!#REF!</definedName>
    <definedName name="b" localSheetId="0">[12]ADDENDA!#REF!</definedName>
    <definedName name="b">[12]ADDENDA!#REF!</definedName>
    <definedName name="BALDOSAS_TRANSPARENTE" localSheetId="1">#REF!</definedName>
    <definedName name="BALDOSAS_TRANSPARENTE" localSheetId="0">#REF!</definedName>
    <definedName name="BALDOSAS_TRANSPARENTE">#REF!</definedName>
    <definedName name="bas3e" localSheetId="1">#REF!</definedName>
    <definedName name="bas3e" localSheetId="0">#REF!</definedName>
    <definedName name="bas3e">#REF!</definedName>
    <definedName name="base" localSheetId="1">#REF!</definedName>
    <definedName name="base" localSheetId="0">#REF!</definedName>
    <definedName name="base">#REF!</definedName>
    <definedName name="BASE_CONTEN" localSheetId="1">#REF!</definedName>
    <definedName name="BASE_CONTEN" localSheetId="0">#REF!</definedName>
    <definedName name="BASE_CONTEN">#REF!</definedName>
    <definedName name="BBB" localSheetId="1">#REF!</definedName>
    <definedName name="BBB" localSheetId="0">#REF!</definedName>
    <definedName name="BBB">#REF!</definedName>
    <definedName name="BLOCK_4" localSheetId="1">#REF!</definedName>
    <definedName name="BLOCK_4" localSheetId="0">#REF!</definedName>
    <definedName name="BLOCK_4">#REF!</definedName>
    <definedName name="BLOCK_6" localSheetId="1">#REF!</definedName>
    <definedName name="BLOCK_6" localSheetId="0">#REF!</definedName>
    <definedName name="BLOCK_6">#REF!</definedName>
    <definedName name="BLOCK_8" localSheetId="1">#REF!</definedName>
    <definedName name="BLOCK_8" localSheetId="0">#REF!</definedName>
    <definedName name="BLOCK_8">#REF!</definedName>
    <definedName name="BLOCK_CALADO" localSheetId="1">#REF!</definedName>
    <definedName name="BLOCK_CALADO" localSheetId="0">#REF!</definedName>
    <definedName name="BLOCK_CALADO">#REF!</definedName>
    <definedName name="bloque8" localSheetId="1">#REF!</definedName>
    <definedName name="bloque8" localSheetId="0">#REF!</definedName>
    <definedName name="bloque8">#REF!</definedName>
    <definedName name="BOMBA_ACHIQUE" localSheetId="1">#REF!</definedName>
    <definedName name="BOMBA_ACHIQUE" localSheetId="0">#REF!</definedName>
    <definedName name="BOMBA_ACHIQUE">#REF!</definedName>
    <definedName name="BOMBILLAS_1500W">[13]INSU!$B$42</definedName>
    <definedName name="BOQUILLA_FREGADERO_CROMO" localSheetId="1">#REF!</definedName>
    <definedName name="BOQUILLA_FREGADERO_CROMO" localSheetId="0">#REF!</definedName>
    <definedName name="BOQUILLA_FREGADERO_CROMO">#REF!</definedName>
    <definedName name="BOQUILLA_LAVADERO_CROMO" localSheetId="1">#REF!</definedName>
    <definedName name="BOQUILLA_LAVADERO_CROMO" localSheetId="0">#REF!</definedName>
    <definedName name="BOQUILLA_LAVADERO_CROMO">#REF!</definedName>
    <definedName name="BOTE" localSheetId="1">#REF!</definedName>
    <definedName name="BOTE" localSheetId="0">#REF!</definedName>
    <definedName name="BOTE">#REF!</definedName>
    <definedName name="BREAKERS" localSheetId="1">#REF!</definedName>
    <definedName name="BREAKERS" localSheetId="0">#REF!</definedName>
    <definedName name="BREAKERS">#REF!</definedName>
    <definedName name="BREAKERS_15A" localSheetId="1">#REF!</definedName>
    <definedName name="BREAKERS_15A" localSheetId="0">#REF!</definedName>
    <definedName name="BREAKERS_15A">#REF!</definedName>
    <definedName name="BREAKERS_20A" localSheetId="1">#REF!</definedName>
    <definedName name="BREAKERS_20A" localSheetId="0">#REF!</definedName>
    <definedName name="BREAKERS_20A">#REF!</definedName>
    <definedName name="BREAKERS_30A" localSheetId="1">#REF!</definedName>
    <definedName name="BREAKERS_30A" localSheetId="0">#REF!</definedName>
    <definedName name="BREAKERS_30A">#REF!</definedName>
    <definedName name="BRIGADATOPOGRAFICA">[7]M.O.!$C$9</definedName>
    <definedName name="BVNBVNBV" localSheetId="1">[14]M.O.!#REF!</definedName>
    <definedName name="BVNBVNBV" localSheetId="0">[14]M.O.!#REF!</definedName>
    <definedName name="BVNBVNBV">[14]M.O.!#REF!</definedName>
    <definedName name="C._ADICIONAL">#N/A</definedName>
    <definedName name="caballeteasbecto" localSheetId="1">[15]precios!#REF!</definedName>
    <definedName name="caballeteasbecto" localSheetId="0">[15]precios!#REF!</definedName>
    <definedName name="caballeteasbecto">[15]precios!#REF!</definedName>
    <definedName name="caballeteasbeto" localSheetId="1">[15]precios!#REF!</definedName>
    <definedName name="caballeteasbeto" localSheetId="0">[15]precios!#REF!</definedName>
    <definedName name="caballeteasbeto">[15]precios!#REF!</definedName>
    <definedName name="CAJA_2x4_12" localSheetId="1">#REF!</definedName>
    <definedName name="CAJA_2x4_12" localSheetId="0">#REF!</definedName>
    <definedName name="CAJA_2x4_12">#REF!</definedName>
    <definedName name="CAJA_2x4_34" localSheetId="1">#REF!</definedName>
    <definedName name="CAJA_2x4_34" localSheetId="0">#REF!</definedName>
    <definedName name="CAJA_2x4_34">#REF!</definedName>
    <definedName name="CAJA_OCTAGONAL" localSheetId="1">#REF!</definedName>
    <definedName name="CAJA_OCTAGONAL" localSheetId="0">#REF!</definedName>
    <definedName name="CAJA_OCTAGONAL">#REF!</definedName>
    <definedName name="Cal" localSheetId="1">#REF!</definedName>
    <definedName name="Cal" localSheetId="0">#REF!</definedName>
    <definedName name="Cal">#REF!</definedName>
    <definedName name="CALICHE" localSheetId="1">#REF!</definedName>
    <definedName name="CALICHE" localSheetId="0">#REF!</definedName>
    <definedName name="CALICHE">#REF!</definedName>
    <definedName name="CAMION_BOTE" localSheetId="1">#REF!</definedName>
    <definedName name="CAMION_BOTE" localSheetId="0">#REF!</definedName>
    <definedName name="CAMION_BOTE">#REF!</definedName>
    <definedName name="CARACOL" localSheetId="1">[8]M.O.!#REF!</definedName>
    <definedName name="CARACOL" localSheetId="0">[8]M.O.!#REF!</definedName>
    <definedName name="CARACOL">[8]M.O.!#REF!</definedName>
    <definedName name="CARANTEPECHO" localSheetId="1">[7]M.O.!#REF!</definedName>
    <definedName name="CARANTEPECHO" localSheetId="0">[7]M.O.!#REF!</definedName>
    <definedName name="CARANTEPECHO">[7]M.O.!#REF!</definedName>
    <definedName name="CARCOL30" localSheetId="1">[7]M.O.!#REF!</definedName>
    <definedName name="CARCOL30" localSheetId="0">[7]M.O.!#REF!</definedName>
    <definedName name="CARCOL30">[7]M.O.!#REF!</definedName>
    <definedName name="CARCOL50" localSheetId="1">[7]M.O.!#REF!</definedName>
    <definedName name="CARCOL50" localSheetId="0">[7]M.O.!#REF!</definedName>
    <definedName name="CARCOL50">[7]M.O.!#REF!</definedName>
    <definedName name="CARCOLAMARRE" localSheetId="1">[7]M.O.!#REF!</definedName>
    <definedName name="CARCOLAMARRE" localSheetId="0">[7]M.O.!#REF!</definedName>
    <definedName name="CARCOLAMARRE">[7]M.O.!#REF!</definedName>
    <definedName name="CARGA_SOCIAL" localSheetId="1">#REF!</definedName>
    <definedName name="CARGA_SOCIAL" localSheetId="0">#REF!</definedName>
    <definedName name="CARGA_SOCIAL">#REF!</definedName>
    <definedName name="CARLOSAPLA" localSheetId="1">[7]M.O.!#REF!</definedName>
    <definedName name="CARLOSAPLA" localSheetId="0">[7]M.O.!#REF!</definedName>
    <definedName name="CARLOSAPLA">[7]M.O.!#REF!</definedName>
    <definedName name="CARLOSAVARIASAGUAS" localSheetId="1">[7]M.O.!#REF!</definedName>
    <definedName name="CARLOSAVARIASAGUAS" localSheetId="0">[7]M.O.!#REF!</definedName>
    <definedName name="CARLOSAVARIASAGUAS">[7]M.O.!#REF!</definedName>
    <definedName name="CARMURO" localSheetId="1">[7]M.O.!#REF!</definedName>
    <definedName name="CARMURO" localSheetId="0">[7]M.O.!#REF!</definedName>
    <definedName name="CARMURO">[7]M.O.!#REF!</definedName>
    <definedName name="CARP1" localSheetId="1">[11]INS!#REF!</definedName>
    <definedName name="CARP1" localSheetId="0">[11]INS!#REF!</definedName>
    <definedName name="CARP1">[11]INS!#REF!</definedName>
    <definedName name="CARP2" localSheetId="1">[11]INS!#REF!</definedName>
    <definedName name="CARP2" localSheetId="0">[11]INS!#REF!</definedName>
    <definedName name="CARP2">[11]INS!#REF!</definedName>
    <definedName name="CARPDINTEL" localSheetId="1">[7]M.O.!#REF!</definedName>
    <definedName name="CARPDINTEL" localSheetId="0">[7]M.O.!#REF!</definedName>
    <definedName name="CARPDINTEL">[7]M.O.!#REF!</definedName>
    <definedName name="CARPINTERIA_COL_PERIMETRO" localSheetId="1">#REF!</definedName>
    <definedName name="CARPINTERIA_COL_PERIMETRO" localSheetId="0">#REF!</definedName>
    <definedName name="CARPINTERIA_COL_PERIMETRO">#REF!</definedName>
    <definedName name="CARPINTERIA_INSTAL_COL_PERIMETRO" localSheetId="1">#REF!</definedName>
    <definedName name="CARPINTERIA_INSTAL_COL_PERIMETRO" localSheetId="0">#REF!</definedName>
    <definedName name="CARPINTERIA_INSTAL_COL_PERIMETRO">#REF!</definedName>
    <definedName name="CARPVIGA2040" localSheetId="1">[7]M.O.!#REF!</definedName>
    <definedName name="CARPVIGA2040" localSheetId="0">[7]M.O.!#REF!</definedName>
    <definedName name="CARPVIGA2040">[7]M.O.!#REF!</definedName>
    <definedName name="CARPVIGA3050" localSheetId="1">[7]M.O.!#REF!</definedName>
    <definedName name="CARPVIGA3050" localSheetId="0">[7]M.O.!#REF!</definedName>
    <definedName name="CARPVIGA3050">[7]M.O.!#REF!</definedName>
    <definedName name="CARPVIGA3060" localSheetId="1">[7]M.O.!#REF!</definedName>
    <definedName name="CARPVIGA3060" localSheetId="0">[7]M.O.!#REF!</definedName>
    <definedName name="CARPVIGA3060">[7]M.O.!#REF!</definedName>
    <definedName name="CARPVIGA4080" localSheetId="1">[7]M.O.!#REF!</definedName>
    <definedName name="CARPVIGA4080" localSheetId="0">[7]M.O.!#REF!</definedName>
    <definedName name="CARPVIGA4080">[7]M.O.!#REF!</definedName>
    <definedName name="CARRAMPA" localSheetId="1">[7]M.O.!#REF!</definedName>
    <definedName name="CARRAMPA" localSheetId="0">[7]M.O.!#REF!</definedName>
    <definedName name="CARRAMPA">[7]M.O.!#REF!</definedName>
    <definedName name="CARRETILLA" localSheetId="1">#REF!</definedName>
    <definedName name="CARRETILLA" localSheetId="0">#REF!</definedName>
    <definedName name="CARRETILLA">#REF!</definedName>
    <definedName name="CASABE" localSheetId="1">[8]M.O.!#REF!</definedName>
    <definedName name="CASABE" localSheetId="0">[8]M.O.!#REF!</definedName>
    <definedName name="CASABE">[8]M.O.!#REF!</definedName>
    <definedName name="CASBESTO" localSheetId="1">[7]M.O.!#REF!</definedName>
    <definedName name="CASBESTO" localSheetId="0">[7]M.O.!#REF!</definedName>
    <definedName name="CASBESTO">[7]M.O.!#REF!</definedName>
    <definedName name="CBLOCK10" localSheetId="1">[11]INS!#REF!</definedName>
    <definedName name="CBLOCK10" localSheetId="0">[11]INS!#REF!</definedName>
    <definedName name="CBLOCK10">[11]INS!#REF!</definedName>
    <definedName name="cell">'[16]LISTADO INSUMOS DEL 2000'!$I$29</definedName>
    <definedName name="CEMENTO" localSheetId="1">#REF!</definedName>
    <definedName name="CEMENTO" localSheetId="0">#REF!</definedName>
    <definedName name="CEMENTO">#REF!</definedName>
    <definedName name="CEMENTO_BLANCO" localSheetId="1">#REF!</definedName>
    <definedName name="CEMENTO_BLANCO" localSheetId="0">#REF!</definedName>
    <definedName name="CEMENTO_BLANCO">#REF!</definedName>
    <definedName name="CEMENTO_PVC" localSheetId="1">#REF!</definedName>
    <definedName name="CEMENTO_PVC" localSheetId="0">#REF!</definedName>
    <definedName name="CEMENTO_PVC">#REF!</definedName>
    <definedName name="CERAMICA_20x20_BLANCA" localSheetId="1">#REF!</definedName>
    <definedName name="CERAMICA_20x20_BLANCA" localSheetId="0">#REF!</definedName>
    <definedName name="CERAMICA_20x20_BLANCA">#REF!</definedName>
    <definedName name="CERAMICA_ANTIDESLIZANTE" localSheetId="1">#REF!</definedName>
    <definedName name="CERAMICA_ANTIDESLIZANTE" localSheetId="0">#REF!</definedName>
    <definedName name="CERAMICA_ANTIDESLIZANTE">#REF!</definedName>
    <definedName name="CERAMICA_PISOS_40x40" localSheetId="1">#REF!</definedName>
    <definedName name="CERAMICA_PISOS_40x40" localSheetId="0">#REF!</definedName>
    <definedName name="CERAMICA_PISOS_40x40">#REF!</definedName>
    <definedName name="CHAZO">[13]INSU!$B$104</definedName>
    <definedName name="CHAZOS" localSheetId="1">#REF!</definedName>
    <definedName name="CHAZOS" localSheetId="0">#REF!</definedName>
    <definedName name="CHAZOS">#REF!</definedName>
    <definedName name="CHEQUE_HORZ_34" localSheetId="1">#REF!</definedName>
    <definedName name="CHEQUE_HORZ_34" localSheetId="0">#REF!</definedName>
    <definedName name="CHEQUE_HORZ_34">#REF!</definedName>
    <definedName name="CHEQUE_VERT_34" localSheetId="1">#REF!</definedName>
    <definedName name="CHEQUE_VERT_34" localSheetId="0">#REF!</definedName>
    <definedName name="CHEQUE_VERT_34">#REF!</definedName>
    <definedName name="CLAVO_ACERO" localSheetId="0">[4]INSU!$D$130</definedName>
    <definedName name="CLAVO_ACERO">[5]INSU!$D$130</definedName>
    <definedName name="CLAVO_CORRIENTE" localSheetId="0">[4]INSU!$D$131</definedName>
    <definedName name="CLAVO_CORRIENTE">[5]INSU!$D$131</definedName>
    <definedName name="CLAVO_ZINC" localSheetId="1">#REF!</definedName>
    <definedName name="CLAVO_ZINC" localSheetId="0">#REF!</definedName>
    <definedName name="CLAVO_ZINC">#REF!</definedName>
    <definedName name="clavos" localSheetId="1">#REF!</definedName>
    <definedName name="clavos" localSheetId="0">#REF!</definedName>
    <definedName name="clavos">#REF!</definedName>
    <definedName name="CLAVOZINC">[17]INS!$D$767</definedName>
    <definedName name="CODIGO">#N/A</definedName>
    <definedName name="CODO_ACERO_16x25a70" localSheetId="1">#REF!</definedName>
    <definedName name="CODO_ACERO_16x25a70" localSheetId="0">#REF!</definedName>
    <definedName name="CODO_ACERO_16x25a70">#REF!</definedName>
    <definedName name="CODO_ACERO_16x25menos" localSheetId="1">#REF!</definedName>
    <definedName name="CODO_ACERO_16x25menos" localSheetId="0">#REF!</definedName>
    <definedName name="CODO_ACERO_16x25menos">#REF!</definedName>
    <definedName name="CODO_ACERO_16x45" localSheetId="1">#REF!</definedName>
    <definedName name="CODO_ACERO_16x45" localSheetId="0">#REF!</definedName>
    <definedName name="CODO_ACERO_16x45">#REF!</definedName>
    <definedName name="CODO_ACERO_16x70mas" localSheetId="1">#REF!</definedName>
    <definedName name="CODO_ACERO_16x70mas" localSheetId="0">#REF!</definedName>
    <definedName name="CODO_ACERO_16x70mas">#REF!</definedName>
    <definedName name="CODO_ACERO_16x90" localSheetId="1">#REF!</definedName>
    <definedName name="CODO_ACERO_16x90" localSheetId="0">#REF!</definedName>
    <definedName name="CODO_ACERO_16x90">#REF!</definedName>
    <definedName name="CODO_ACERO_20x90" localSheetId="1">#REF!</definedName>
    <definedName name="CODO_ACERO_20x90" localSheetId="0">#REF!</definedName>
    <definedName name="CODO_ACERO_20x90">#REF!</definedName>
    <definedName name="CODO_ACERO_3x45" localSheetId="1">#REF!</definedName>
    <definedName name="CODO_ACERO_3x45" localSheetId="0">#REF!</definedName>
    <definedName name="CODO_ACERO_3x45">#REF!</definedName>
    <definedName name="CODO_ACERO_3x90" localSheetId="1">#REF!</definedName>
    <definedName name="CODO_ACERO_3x90" localSheetId="0">#REF!</definedName>
    <definedName name="CODO_ACERO_3x90">#REF!</definedName>
    <definedName name="CODO_ACERO_4X45" localSheetId="1">#REF!</definedName>
    <definedName name="CODO_ACERO_4X45" localSheetId="0">#REF!</definedName>
    <definedName name="CODO_ACERO_4X45">#REF!</definedName>
    <definedName name="CODO_ACERO_4X90" localSheetId="1">#REF!</definedName>
    <definedName name="CODO_ACERO_4X90" localSheetId="0">#REF!</definedName>
    <definedName name="CODO_ACERO_4X90">#REF!</definedName>
    <definedName name="CODO_ACERO_6x25a70" localSheetId="1">#REF!</definedName>
    <definedName name="CODO_ACERO_6x25a70" localSheetId="0">#REF!</definedName>
    <definedName name="CODO_ACERO_6x25a70">#REF!</definedName>
    <definedName name="CODO_ACERO_6x25menos" localSheetId="1">#REF!</definedName>
    <definedName name="CODO_ACERO_6x25menos" localSheetId="0">#REF!</definedName>
    <definedName name="CODO_ACERO_6x25menos">#REF!</definedName>
    <definedName name="CODO_ACERO_6x70mas" localSheetId="1">#REF!</definedName>
    <definedName name="CODO_ACERO_6x70mas" localSheetId="0">#REF!</definedName>
    <definedName name="CODO_ACERO_6x70mas">#REF!</definedName>
    <definedName name="CODO_ACERO_8x25a70" localSheetId="1">#REF!</definedName>
    <definedName name="CODO_ACERO_8x25a70" localSheetId="0">#REF!</definedName>
    <definedName name="CODO_ACERO_8x25a70">#REF!</definedName>
    <definedName name="CODO_ACERO_8x25menos" localSheetId="1">#REF!</definedName>
    <definedName name="CODO_ACERO_8x25menos" localSheetId="0">#REF!</definedName>
    <definedName name="CODO_ACERO_8x25menos">#REF!</definedName>
    <definedName name="CODO_ACERO_8x45" localSheetId="1">#REF!</definedName>
    <definedName name="CODO_ACERO_8x45" localSheetId="0">#REF!</definedName>
    <definedName name="CODO_ACERO_8x45">#REF!</definedName>
    <definedName name="CODO_ACERO_8x70mas" localSheetId="1">#REF!</definedName>
    <definedName name="CODO_ACERO_8x70mas" localSheetId="0">#REF!</definedName>
    <definedName name="CODO_ACERO_8x70mas">#REF!</definedName>
    <definedName name="CODO_ACERO_8x90" localSheetId="1">#REF!</definedName>
    <definedName name="CODO_ACERO_8x90" localSheetId="0">#REF!</definedName>
    <definedName name="CODO_ACERO_8x90">#REF!</definedName>
    <definedName name="CODO_CPVC_12x90" localSheetId="1">#REF!</definedName>
    <definedName name="CODO_CPVC_12x90" localSheetId="0">#REF!</definedName>
    <definedName name="CODO_CPVC_12x90">#REF!</definedName>
    <definedName name="CODO_ELEC_1" localSheetId="1">#REF!</definedName>
    <definedName name="CODO_ELEC_1" localSheetId="0">#REF!</definedName>
    <definedName name="CODO_ELEC_1">#REF!</definedName>
    <definedName name="CODO_ELEC_12" localSheetId="1">#REF!</definedName>
    <definedName name="CODO_ELEC_12" localSheetId="0">#REF!</definedName>
    <definedName name="CODO_ELEC_12">#REF!</definedName>
    <definedName name="CODO_ELEC_1y12" localSheetId="1">#REF!</definedName>
    <definedName name="CODO_ELEC_1y12" localSheetId="0">#REF!</definedName>
    <definedName name="CODO_ELEC_1y12">#REF!</definedName>
    <definedName name="CODO_ELEC_2" localSheetId="1">#REF!</definedName>
    <definedName name="CODO_ELEC_2" localSheetId="0">#REF!</definedName>
    <definedName name="CODO_ELEC_2">#REF!</definedName>
    <definedName name="CODO_ELEC_34" localSheetId="1">#REF!</definedName>
    <definedName name="CODO_ELEC_34" localSheetId="0">#REF!</definedName>
    <definedName name="CODO_ELEC_34">#REF!</definedName>
    <definedName name="CODO_HG_1_12_x90" localSheetId="1">#REF!</definedName>
    <definedName name="CODO_HG_1_12_x90" localSheetId="0">#REF!</definedName>
    <definedName name="CODO_HG_1_12_x90">#REF!</definedName>
    <definedName name="CODO_HG_12x90" localSheetId="1">#REF!</definedName>
    <definedName name="CODO_HG_12x90" localSheetId="0">#REF!</definedName>
    <definedName name="CODO_HG_12x90">#REF!</definedName>
    <definedName name="CODO_HG_1x90" localSheetId="1">#REF!</definedName>
    <definedName name="CODO_HG_1x90" localSheetId="0">#REF!</definedName>
    <definedName name="CODO_HG_1x90">#REF!</definedName>
    <definedName name="CODO_HG_1y12x90" localSheetId="1">#REF!</definedName>
    <definedName name="CODO_HG_1y12x90" localSheetId="0">#REF!</definedName>
    <definedName name="CODO_HG_1y12x90">#REF!</definedName>
    <definedName name="CODO_HG_2x90" localSheetId="1">#REF!</definedName>
    <definedName name="CODO_HG_2x90" localSheetId="0">#REF!</definedName>
    <definedName name="CODO_HG_2x90">#REF!</definedName>
    <definedName name="CODO_HG_34x90" localSheetId="1">#REF!</definedName>
    <definedName name="CODO_HG_34x90" localSheetId="0">#REF!</definedName>
    <definedName name="CODO_HG_34x90">#REF!</definedName>
    <definedName name="CODO_PVC_DRE_2x45" localSheetId="1">#REF!</definedName>
    <definedName name="CODO_PVC_DRE_2x45" localSheetId="0">#REF!</definedName>
    <definedName name="CODO_PVC_DRE_2x45">#REF!</definedName>
    <definedName name="CODO_PVC_DRE_2x90" localSheetId="1">#REF!</definedName>
    <definedName name="CODO_PVC_DRE_2x90" localSheetId="0">#REF!</definedName>
    <definedName name="CODO_PVC_DRE_2x90">#REF!</definedName>
    <definedName name="CODO_PVC_DRE_3x45" localSheetId="1">#REF!</definedName>
    <definedName name="CODO_PVC_DRE_3x45" localSheetId="0">#REF!</definedName>
    <definedName name="CODO_PVC_DRE_3x45">#REF!</definedName>
    <definedName name="CODO_PVC_DRE_3x90" localSheetId="1">#REF!</definedName>
    <definedName name="CODO_PVC_DRE_3x90" localSheetId="0">#REF!</definedName>
    <definedName name="CODO_PVC_DRE_3x90">#REF!</definedName>
    <definedName name="CODO_PVC_DRE_4x45" localSheetId="1">#REF!</definedName>
    <definedName name="CODO_PVC_DRE_4x45" localSheetId="0">#REF!</definedName>
    <definedName name="CODO_PVC_DRE_4x45">#REF!</definedName>
    <definedName name="CODO_PVC_DRE_4x90" localSheetId="1">#REF!</definedName>
    <definedName name="CODO_PVC_DRE_4x90" localSheetId="0">#REF!</definedName>
    <definedName name="CODO_PVC_DRE_4x90">#REF!</definedName>
    <definedName name="CODO_PVC_PRES_12x90" localSheetId="1">#REF!</definedName>
    <definedName name="CODO_PVC_PRES_12x90" localSheetId="0">#REF!</definedName>
    <definedName name="CODO_PVC_PRES_12x90">#REF!</definedName>
    <definedName name="CODO_PVC_PRES_1x90" localSheetId="1">#REF!</definedName>
    <definedName name="CODO_PVC_PRES_1x90" localSheetId="0">#REF!</definedName>
    <definedName name="CODO_PVC_PRES_1x90">#REF!</definedName>
    <definedName name="COLA_EXT_LAVAMANOS_PVC_1_14x8" localSheetId="1">#REF!</definedName>
    <definedName name="COLA_EXT_LAVAMANOS_PVC_1_14x8" localSheetId="0">#REF!</definedName>
    <definedName name="COLA_EXT_LAVAMANOS_PVC_1_14x8">#REF!</definedName>
    <definedName name="COLC1" localSheetId="1">#REF!</definedName>
    <definedName name="COLC1" localSheetId="0">#REF!</definedName>
    <definedName name="COLC1">#REF!</definedName>
    <definedName name="COLC2" localSheetId="1">#REF!</definedName>
    <definedName name="COLC2" localSheetId="0">#REF!</definedName>
    <definedName name="COLC2">#REF!</definedName>
    <definedName name="COLC3CIR" localSheetId="1">#REF!</definedName>
    <definedName name="COLC3CIR" localSheetId="0">#REF!</definedName>
    <definedName name="COLC3CIR">#REF!</definedName>
    <definedName name="COLC4" localSheetId="1">#REF!</definedName>
    <definedName name="COLC4" localSheetId="0">#REF!</definedName>
    <definedName name="COLC4">#REF!</definedName>
    <definedName name="COLOC_BLOCK4" localSheetId="1">#REF!</definedName>
    <definedName name="COLOC_BLOCK4" localSheetId="0">#REF!</definedName>
    <definedName name="COLOC_BLOCK4">#REF!</definedName>
    <definedName name="COLOC_BLOCK6" localSheetId="1">#REF!</definedName>
    <definedName name="COLOC_BLOCK6" localSheetId="0">#REF!</definedName>
    <definedName name="COLOC_BLOCK6">#REF!</definedName>
    <definedName name="COLOC_BLOCK8" localSheetId="1">#REF!</definedName>
    <definedName name="COLOC_BLOCK8" localSheetId="0">#REF!</definedName>
    <definedName name="COLOC_BLOCK8">#REF!</definedName>
    <definedName name="COLOC_TUB_PEAD_16" localSheetId="1">#REF!</definedName>
    <definedName name="COLOC_TUB_PEAD_16" localSheetId="0">#REF!</definedName>
    <definedName name="COLOC_TUB_PEAD_16">#REF!</definedName>
    <definedName name="COLOC_TUB_PEAD_20" localSheetId="1">#REF!</definedName>
    <definedName name="COLOC_TUB_PEAD_20" localSheetId="0">#REF!</definedName>
    <definedName name="COLOC_TUB_PEAD_20">#REF!</definedName>
    <definedName name="COLOC_TUB_PEAD_8" localSheetId="1">#REF!</definedName>
    <definedName name="COLOC_TUB_PEAD_8" localSheetId="0">#REF!</definedName>
    <definedName name="COLOC_TUB_PEAD_8">#REF!</definedName>
    <definedName name="COMPRESOR" localSheetId="1">#REF!</definedName>
    <definedName name="COMPRESOR" localSheetId="0">#REF!</definedName>
    <definedName name="COMPRESOR">#REF!</definedName>
    <definedName name="COMPUERTA_1x1_VOLANTA" localSheetId="1">#REF!</definedName>
    <definedName name="COMPUERTA_1x1_VOLANTA" localSheetId="0">#REF!</definedName>
    <definedName name="COMPUERTA_1x1_VOLANTA">#REF!</definedName>
    <definedName name="CONTEN" localSheetId="1">#REF!</definedName>
    <definedName name="CONTEN" localSheetId="0">#REF!</definedName>
    <definedName name="CONTEN">#REF!</definedName>
    <definedName name="COPIA" localSheetId="1">[6]INS!#REF!</definedName>
    <definedName name="COPIA" localSheetId="0">[6]INS!#REF!</definedName>
    <definedName name="COPIA">[6]INS!#REF!</definedName>
    <definedName name="CRUZ_HG_1_12" localSheetId="1">#REF!</definedName>
    <definedName name="CRUZ_HG_1_12" localSheetId="0">#REF!</definedName>
    <definedName name="CRUZ_HG_1_12">#REF!</definedName>
    <definedName name="cuadro" localSheetId="1">[12]ADDENDA!#REF!</definedName>
    <definedName name="cuadro" localSheetId="0">[12]ADDENDA!#REF!</definedName>
    <definedName name="cuadro">[12]ADDENDA!#REF!</definedName>
    <definedName name="CUBETA_5Gls" localSheetId="1">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1">#REF!</definedName>
    <definedName name="CUBO_GOMA" localSheetId="0">#REF!</definedName>
    <definedName name="CUBO_GOMA">#REF!</definedName>
    <definedName name="CUBREFALTA_INODORO_CROMO_38" localSheetId="1">#REF!</definedName>
    <definedName name="CUBREFALTA_INODORO_CROMO_38" localSheetId="0">#REF!</definedName>
    <definedName name="CUBREFALTA_INODORO_CROMO_38">#REF!</definedName>
    <definedName name="CURVA_ELEC_PVC_12" localSheetId="1">#REF!</definedName>
    <definedName name="CURVA_ELEC_PVC_12" localSheetId="0">#REF!</definedName>
    <definedName name="CURVA_ELEC_PVC_12">#REF!</definedName>
    <definedName name="CURVA_ELEC_PVC_34" localSheetId="1">#REF!</definedName>
    <definedName name="CURVA_ELEC_PVC_34" localSheetId="0">#REF!</definedName>
    <definedName name="CURVA_ELEC_PVC_34">#REF!</definedName>
    <definedName name="CUT_OUT_100AMP" localSheetId="1">#REF!</definedName>
    <definedName name="CUT_OUT_100AMP" localSheetId="0">#REF!</definedName>
    <definedName name="CUT_OUT_100AMP">#REF!</definedName>
    <definedName name="CUT_OUT_200AMP" localSheetId="1">#REF!</definedName>
    <definedName name="CUT_OUT_200AMP" localSheetId="0">#REF!</definedName>
    <definedName name="CUT_OUT_200AMP">#REF!</definedName>
    <definedName name="CZINC" localSheetId="1">[7]M.O.!#REF!</definedName>
    <definedName name="CZINC" localSheetId="0">[7]M.O.!#REF!</definedName>
    <definedName name="CZINC">[7]M.O.!#REF!</definedName>
    <definedName name="D" localSheetId="1">#REF!</definedName>
    <definedName name="D" localSheetId="0">#REF!</definedName>
    <definedName name="D">#REF!</definedName>
    <definedName name="derop" localSheetId="1">[9]M.O.!#REF!</definedName>
    <definedName name="derop" localSheetId="0">[10]M.O.!#REF!</definedName>
    <definedName name="derop">[9]M.O.!#REF!</definedName>
    <definedName name="DERRETIDO_BCO" localSheetId="1">#REF!</definedName>
    <definedName name="DERRETIDO_BCO" localSheetId="0">#REF!</definedName>
    <definedName name="DERRETIDO_BCO">#REF!</definedName>
    <definedName name="DESAGUE_DOBLE_FREGADERO_PVC" localSheetId="1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1">#REF!</definedName>
    <definedName name="desencofrado" localSheetId="0">#REF!</definedName>
    <definedName name="desencofrado">#REF!</definedName>
    <definedName name="DESENCOFRADO_COLS" localSheetId="0">[4]MO!$B$256</definedName>
    <definedName name="DESENCOFRADO_COLS">[5]MO!$B$256</definedName>
    <definedName name="DESENCOFRADO_LOSA" localSheetId="1">#REF!</definedName>
    <definedName name="DESENCOFRADO_LOSA" localSheetId="0">#REF!</definedName>
    <definedName name="DESENCOFRADO_LOSA">#REF!</definedName>
    <definedName name="DESENCOFRADO_MURO" localSheetId="1">#REF!</definedName>
    <definedName name="DESENCOFRADO_MURO" localSheetId="0">#REF!</definedName>
    <definedName name="DESENCOFRADO_MURO">#REF!</definedName>
    <definedName name="DESENCOFRADO_VIGA" localSheetId="1">#REF!</definedName>
    <definedName name="DESENCOFRADO_VIGA" localSheetId="0">#REF!</definedName>
    <definedName name="DESENCOFRADO_VIGA">#REF!</definedName>
    <definedName name="desencofradovigas" localSheetId="1">#REF!</definedName>
    <definedName name="desencofradovigas" localSheetId="0">#REF!</definedName>
    <definedName name="desencofradovigas">#REF!</definedName>
    <definedName name="DIA" localSheetId="1">#REF!</definedName>
    <definedName name="DIA" localSheetId="0">#REF!</definedName>
    <definedName name="DIA">#REF!</definedName>
    <definedName name="DIOS" localSheetId="1">#REF!</definedName>
    <definedName name="DIOS" localSheetId="0">#REF!</definedName>
    <definedName name="DIOS">#REF!</definedName>
    <definedName name="DISTRIBUCION_DE_AREAS_POR_NIVEL" localSheetId="1">#REF!</definedName>
    <definedName name="DISTRIBUCION_DE_AREAS_POR_NIVEL" localSheetId="0">#REF!</definedName>
    <definedName name="DISTRIBUCION_DE_AREAS_POR_NIVEL">#REF!</definedName>
    <definedName name="donatelo" localSheetId="1">[18]INS!#REF!</definedName>
    <definedName name="donatelo" localSheetId="0">[19]INS!#REF!</definedName>
    <definedName name="donatelo">[18]INS!#REF!</definedName>
    <definedName name="DUCHA_PLASTICA_CALIENTE_CROMO_12" localSheetId="1">#REF!</definedName>
    <definedName name="DUCHA_PLASTICA_CALIENTE_CROMO_12" localSheetId="0">#REF!</definedName>
    <definedName name="DUCHA_PLASTICA_CALIENTE_CROMO_12">#REF!</definedName>
    <definedName name="e" localSheetId="1">#REF!</definedName>
    <definedName name="e" localSheetId="0">#REF!</definedName>
    <definedName name="e">#REF!</definedName>
    <definedName name="ELECTRODOS" localSheetId="1">#REF!</definedName>
    <definedName name="ELECTRODOS" localSheetId="0">#REF!</definedName>
    <definedName name="ELECTRODOS">#REF!</definedName>
    <definedName name="ENCACHE" localSheetId="1">#REF!</definedName>
    <definedName name="ENCACHE" localSheetId="0">#REF!</definedName>
    <definedName name="ENCACHE">#REF!</definedName>
    <definedName name="ENCOF_COLS_1" localSheetId="0">[4]MO!$B$247</definedName>
    <definedName name="ENCOF_COLS_1">[5]MO!$B$247</definedName>
    <definedName name="ENCOF_DES_TC_COL_VIGA_AMARRE" localSheetId="1">#REF!</definedName>
    <definedName name="ENCOF_DES_TC_COL_VIGA_AMARRE" localSheetId="0">#REF!</definedName>
    <definedName name="ENCOF_DES_TC_COL_VIGA_AMARRE">#REF!</definedName>
    <definedName name="ENCOF_DES_TC_COL50" localSheetId="1">#REF!</definedName>
    <definedName name="ENCOF_DES_TC_COL50" localSheetId="0">#REF!</definedName>
    <definedName name="ENCOF_DES_TC_COL50">#REF!</definedName>
    <definedName name="ENCOF_DES_TC_DINTEL_ML" localSheetId="1">#REF!</definedName>
    <definedName name="ENCOF_DES_TC_DINTEL_ML" localSheetId="0">#REF!</definedName>
    <definedName name="ENCOF_DES_TC_DINTEL_ML">#REF!</definedName>
    <definedName name="ENCOF_DES_TC_MUROS" localSheetId="1">#REF!</definedName>
    <definedName name="ENCOF_DES_TC_MUROS" localSheetId="0">#REF!</definedName>
    <definedName name="ENCOF_DES_TC_MUROS">#REF!</definedName>
    <definedName name="ENCOF_TC_LOSA" localSheetId="1">#REF!</definedName>
    <definedName name="ENCOF_TC_LOSA" localSheetId="0">#REF!</definedName>
    <definedName name="ENCOF_TC_LOSA">#REF!</definedName>
    <definedName name="ENCOF_TC_MURO_1" localSheetId="1">#REF!</definedName>
    <definedName name="ENCOF_TC_MURO_1" localSheetId="0">#REF!</definedName>
    <definedName name="ENCOF_TC_MURO_1">#REF!</definedName>
    <definedName name="ENCOFRADO_COL_RETALLE_0.10" localSheetId="1">#REF!</definedName>
    <definedName name="ENCOFRADO_COL_RETALLE_0.10" localSheetId="0">#REF!</definedName>
    <definedName name="ENCOFRADO_COL_RETALLE_0.10">#REF!</definedName>
    <definedName name="ENCOFRADO_ESCALERA" localSheetId="1">#REF!</definedName>
    <definedName name="ENCOFRADO_ESCALERA" localSheetId="0">#REF!</definedName>
    <definedName name="ENCOFRADO_ESCALERA">#REF!</definedName>
    <definedName name="ENCOFRADO_LOSA" localSheetId="1">#REF!</definedName>
    <definedName name="ENCOFRADO_LOSA" localSheetId="0">#REF!</definedName>
    <definedName name="ENCOFRADO_LOSA">#REF!</definedName>
    <definedName name="ENCOFRADO_MUROS" localSheetId="1">#REF!</definedName>
    <definedName name="ENCOFRADO_MUROS" localSheetId="0">#REF!</definedName>
    <definedName name="ENCOFRADO_MUROS">#REF!</definedName>
    <definedName name="ENCOFRADO_MUROS_CONFECC" localSheetId="1">#REF!</definedName>
    <definedName name="ENCOFRADO_MUROS_CONFECC" localSheetId="0">#REF!</definedName>
    <definedName name="ENCOFRADO_MUROS_CONFECC">#REF!</definedName>
    <definedName name="ENCOFRADO_MUROS_instalacion" localSheetId="1">#REF!</definedName>
    <definedName name="ENCOFRADO_MUROS_instalacion" localSheetId="0">#REF!</definedName>
    <definedName name="ENCOFRADO_MUROS_instalacion">#REF!</definedName>
    <definedName name="ENCOFRADO_VIGA" localSheetId="1">#REF!</definedName>
    <definedName name="ENCOFRADO_VIGA" localSheetId="0">#REF!</definedName>
    <definedName name="ENCOFRADO_VIGA">#REF!</definedName>
    <definedName name="ENCOFRADO_VIGA_AMARRE_20x20" localSheetId="1">#REF!</definedName>
    <definedName name="ENCOFRADO_VIGA_AMARRE_20x20" localSheetId="0">#REF!</definedName>
    <definedName name="ENCOFRADO_VIGA_AMARRE_20x20">#REF!</definedName>
    <definedName name="ENCOFRADO_VIGA_FONDO" localSheetId="1">#REF!</definedName>
    <definedName name="ENCOFRADO_VIGA_FONDO" localSheetId="0">#REF!</definedName>
    <definedName name="ENCOFRADO_VIGA_FONDO">#REF!</definedName>
    <definedName name="ENCOFRADO_VIGA_GUARDERA" localSheetId="1">#REF!</definedName>
    <definedName name="ENCOFRADO_VIGA_GUARDERA" localSheetId="0">#REF!</definedName>
    <definedName name="ENCOFRADO_VIGA_GUARDERA">#REF!</definedName>
    <definedName name="encofradocolumna" localSheetId="1">#REF!</definedName>
    <definedName name="encofradocolumna" localSheetId="0">#REF!</definedName>
    <definedName name="encofradocolumna">#REF!</definedName>
    <definedName name="encofradorampa" localSheetId="1">#REF!</definedName>
    <definedName name="encofradorampa" localSheetId="0">#REF!</definedName>
    <definedName name="encofradorampa">#REF!</definedName>
    <definedName name="ESCALON_17x30" localSheetId="1">#REF!</definedName>
    <definedName name="ESCALON_17x30" localSheetId="0">#REF!</definedName>
    <definedName name="ESCALON_17x30">#REF!</definedName>
    <definedName name="ESCOBILLON" localSheetId="1">#REF!</definedName>
    <definedName name="ESCOBILLON" localSheetId="0">#REF!</definedName>
    <definedName name="ESCOBILLON">#REF!</definedName>
    <definedName name="ESTAMPADO" localSheetId="1">#REF!</definedName>
    <definedName name="ESTAMPADO" localSheetId="0">#REF!</definedName>
    <definedName name="ESTAMPADO">#REF!</definedName>
    <definedName name="ESTOPA" localSheetId="1">#REF!</definedName>
    <definedName name="ESTOPA" localSheetId="0">#REF!</definedName>
    <definedName name="ESTOPA">#REF!</definedName>
    <definedName name="expl" localSheetId="1">[12]ADDENDA!#REF!</definedName>
    <definedName name="expl" localSheetId="0">[12]ADDENDA!#REF!</definedName>
    <definedName name="expl">[12]ADDENDA!#REF!</definedName>
    <definedName name="Extracción_IM" localSheetId="1">#REF!</definedName>
    <definedName name="Extracción_IM" localSheetId="0">#REF!</definedName>
    <definedName name="Extracción_IM">#REF!</definedName>
    <definedName name="FIOR" localSheetId="1">#REF!</definedName>
    <definedName name="FIOR" localSheetId="0">#REF!</definedName>
    <definedName name="FIOR">#REF!</definedName>
    <definedName name="FREGADERO_DOBLE_ACERO_INOX" localSheetId="1">#REF!</definedName>
    <definedName name="FREGADERO_DOBLE_ACERO_INOX" localSheetId="0">#REF!</definedName>
    <definedName name="FREGADERO_DOBLE_ACERO_INOX">#REF!</definedName>
    <definedName name="FREGADERO_SENCILLO_ACERO_INOX" localSheetId="1">#REF!</definedName>
    <definedName name="FREGADERO_SENCILLO_ACERO_INOX" localSheetId="0">#REF!</definedName>
    <definedName name="FREGADERO_SENCILLO_ACERO_INOX">#REF!</definedName>
    <definedName name="FSDFS" localSheetId="1">#REF!</definedName>
    <definedName name="FSDFS" localSheetId="0">#REF!</definedName>
    <definedName name="FSDFS">#REF!</definedName>
    <definedName name="GAS_CIL" localSheetId="1">#REF!</definedName>
    <definedName name="GAS_CIL" localSheetId="0">#REF!</definedName>
    <definedName name="GAS_CIL">#REF!</definedName>
    <definedName name="GASOIL" localSheetId="1">#REF!</definedName>
    <definedName name="GASOIL" localSheetId="0">#REF!</definedName>
    <definedName name="GASOIL">#REF!</definedName>
    <definedName name="GASOLINA">[11]INS!$D$561</definedName>
    <definedName name="GAVIONES" localSheetId="1">#REF!</definedName>
    <definedName name="GAVIONES" localSheetId="0">#REF!</definedName>
    <definedName name="GAVIONES">#REF!</definedName>
    <definedName name="GENERADOR_DIESEL_400KW" localSheetId="1">#REF!</definedName>
    <definedName name="GENERADOR_DIESEL_400KW" localSheetId="0">#REF!</definedName>
    <definedName name="GENERADOR_DIESEL_400KW">#REF!</definedName>
    <definedName name="GRANITO_30x30" localSheetId="1">#REF!</definedName>
    <definedName name="GRANITO_30x30" localSheetId="0">#REF!</definedName>
    <definedName name="GRANITO_30x30">#REF!</definedName>
    <definedName name="GRANITO_40x40" localSheetId="1">#REF!</definedName>
    <definedName name="GRANITO_40x40" localSheetId="0">#REF!</definedName>
    <definedName name="GRANITO_40x40">#REF!</definedName>
    <definedName name="GRANITO_FONDO_BCO_30x30" localSheetId="1">#REF!</definedName>
    <definedName name="GRANITO_FONDO_BCO_30x30" localSheetId="0">#REF!</definedName>
    <definedName name="GRANITO_FONDO_BCO_30x30">#REF!</definedName>
    <definedName name="GRANITO_FONDO_GRIS" localSheetId="1">#REF!</definedName>
    <definedName name="GRANITO_FONDO_GRIS" localSheetId="0">#REF!</definedName>
    <definedName name="GRANITO_FONDO_GRIS">#REF!</definedName>
    <definedName name="Grava" localSheetId="1">#REF!</definedName>
    <definedName name="Grava" localSheetId="0">#REF!</definedName>
    <definedName name="Grava">#REF!</definedName>
    <definedName name="GRUA" localSheetId="1">#REF!</definedName>
    <definedName name="GRUA" localSheetId="0">#REF!</definedName>
    <definedName name="GRUA">#REF!</definedName>
    <definedName name="GT" localSheetId="1">#REF!</definedName>
    <definedName name="GT" localSheetId="0">#REF!</definedName>
    <definedName name="GT">#REF!</definedName>
    <definedName name="HACHA" localSheetId="1">#REF!</definedName>
    <definedName name="HACHA" localSheetId="0">#REF!</definedName>
    <definedName name="HACHA">#REF!</definedName>
    <definedName name="HERR_MENO" localSheetId="1">#REF!</definedName>
    <definedName name="HERR_MENO" localSheetId="0">#REF!</definedName>
    <definedName name="HERR_MENO">#REF!</definedName>
    <definedName name="HILO" localSheetId="1">#REF!</definedName>
    <definedName name="HILO" localSheetId="0">#REF!</definedName>
    <definedName name="HILO">#REF!</definedName>
    <definedName name="Horm_124_TrompoyWinche" localSheetId="1">#REF!</definedName>
    <definedName name="Horm_124_TrompoyWinche" localSheetId="0">#REF!</definedName>
    <definedName name="Horm_124_TrompoyWinche">#REF!</definedName>
    <definedName name="HORM_IND_180" localSheetId="1">#REF!</definedName>
    <definedName name="HORM_IND_180" localSheetId="0">#REF!</definedName>
    <definedName name="HORM_IND_180">#REF!</definedName>
    <definedName name="HORM_IND_210" localSheetId="1">#REF!</definedName>
    <definedName name="HORM_IND_210" localSheetId="0">#REF!</definedName>
    <definedName name="HORM_IND_210">#REF!</definedName>
    <definedName name="HORM_IND_240" localSheetId="1">#REF!</definedName>
    <definedName name="HORM_IND_240" localSheetId="0">#REF!</definedName>
    <definedName name="HORM_IND_240">#REF!</definedName>
    <definedName name="HORM135_MANUAL">'[17]HORM. Y MORTEROS.'!$H$212</definedName>
    <definedName name="hormigon140" localSheetId="1">#REF!</definedName>
    <definedName name="hormigon140" localSheetId="0">#REF!</definedName>
    <definedName name="hormigon140">#REF!</definedName>
    <definedName name="hormigon180" localSheetId="1">#REF!</definedName>
    <definedName name="hormigon180" localSheetId="0">#REF!</definedName>
    <definedName name="hormigon180">#REF!</definedName>
    <definedName name="hormigon210" localSheetId="1">#REF!</definedName>
    <definedName name="hormigon210" localSheetId="0">#REF!</definedName>
    <definedName name="hormigon210">#REF!</definedName>
    <definedName name="ilma" localSheetId="1">[8]M.O.!#REF!</definedName>
    <definedName name="ilma" localSheetId="0">[8]M.O.!#REF!</definedName>
    <definedName name="ilma">[8]M.O.!#REF!</definedName>
    <definedName name="Imprimir_área_IM" localSheetId="1">#REF!</definedName>
    <definedName name="Imprimir_área_IM" localSheetId="0">#REF!</definedName>
    <definedName name="Imprimir_área_IM">#REF!</definedName>
    <definedName name="ingeniera" localSheetId="0">[10]M.O.!$C$10</definedName>
    <definedName name="ingeniera">[9]M.O.!$C$10</definedName>
    <definedName name="INODORO_BCO_TAPA" localSheetId="1">#REF!</definedName>
    <definedName name="INODORO_BCO_TAPA" localSheetId="0">#REF!</definedName>
    <definedName name="INODORO_BCO_TAPA">#REF!</definedName>
    <definedName name="INSUMO_1" localSheetId="1">#REF!</definedName>
    <definedName name="INSUMO_1" localSheetId="0">#REF!</definedName>
    <definedName name="INSUMO_1">#REF!</definedName>
    <definedName name="INTERRUPTOR_3w" localSheetId="1">#REF!</definedName>
    <definedName name="INTERRUPTOR_3w" localSheetId="0">#REF!</definedName>
    <definedName name="INTERRUPTOR_3w">#REF!</definedName>
    <definedName name="INTERRUPTOR_4w" localSheetId="1">#REF!</definedName>
    <definedName name="INTERRUPTOR_4w" localSheetId="0">#REF!</definedName>
    <definedName name="INTERRUPTOR_4w">#REF!</definedName>
    <definedName name="INTERRUPTOR_DOBLE" localSheetId="1">#REF!</definedName>
    <definedName name="INTERRUPTOR_DOBLE" localSheetId="0">#REF!</definedName>
    <definedName name="INTERRUPTOR_DOBLE">#REF!</definedName>
    <definedName name="INTERRUPTOR_SENC" localSheetId="1">#REF!</definedName>
    <definedName name="INTERRUPTOR_SENC" localSheetId="0">#REF!</definedName>
    <definedName name="INTERRUPTOR_SENC">#REF!</definedName>
    <definedName name="JOEL" localSheetId="1">#REF!</definedName>
    <definedName name="JOEL" localSheetId="0">#REF!</definedName>
    <definedName name="JOEL">#REF!</definedName>
    <definedName name="JUNTA_CERA_INODORO" localSheetId="1">#REF!</definedName>
    <definedName name="JUNTA_CERA_INODORO" localSheetId="0">#REF!</definedName>
    <definedName name="JUNTA_CERA_INODORO">#REF!</definedName>
    <definedName name="JUNTA_DRESSER_12" localSheetId="1">#REF!</definedName>
    <definedName name="JUNTA_DRESSER_12" localSheetId="0">#REF!</definedName>
    <definedName name="JUNTA_DRESSER_12">#REF!</definedName>
    <definedName name="JUNTA_DRESSER_16" localSheetId="1">#REF!</definedName>
    <definedName name="JUNTA_DRESSER_16" localSheetId="0">#REF!</definedName>
    <definedName name="JUNTA_DRESSER_16">#REF!</definedName>
    <definedName name="JUNTA_DRESSER_2" localSheetId="1">#REF!</definedName>
    <definedName name="JUNTA_DRESSER_2" localSheetId="0">#REF!</definedName>
    <definedName name="JUNTA_DRESSER_2">#REF!</definedName>
    <definedName name="JUNTA_DRESSER_3" localSheetId="1">#REF!</definedName>
    <definedName name="JUNTA_DRESSER_3" localSheetId="0">#REF!</definedName>
    <definedName name="JUNTA_DRESSER_3">#REF!</definedName>
    <definedName name="JUNTA_DRESSER_4" localSheetId="1">#REF!</definedName>
    <definedName name="JUNTA_DRESSER_4" localSheetId="0">#REF!</definedName>
    <definedName name="JUNTA_DRESSER_4">#REF!</definedName>
    <definedName name="JUNTA_DRESSER_6" localSheetId="1">#REF!</definedName>
    <definedName name="JUNTA_DRESSER_6" localSheetId="0">#REF!</definedName>
    <definedName name="JUNTA_DRESSER_6">#REF!</definedName>
    <definedName name="JUNTA_DRESSER_8" localSheetId="1">#REF!</definedName>
    <definedName name="JUNTA_DRESSER_8" localSheetId="0">#REF!</definedName>
    <definedName name="JUNTA_DRESSER_8">#REF!</definedName>
    <definedName name="JUNTA_WATER_STOP_9" localSheetId="1">#REF!</definedName>
    <definedName name="JUNTA_WATER_STOP_9" localSheetId="0">#REF!</definedName>
    <definedName name="JUNTA_WATER_STOP_9">#REF!</definedName>
    <definedName name="k" localSheetId="1">[8]M.O.!#REF!</definedName>
    <definedName name="k" localSheetId="0">[8]M.O.!#REF!</definedName>
    <definedName name="k">[8]M.O.!#REF!</definedName>
    <definedName name="LADRILLOS_4x8x2" localSheetId="1">#REF!</definedName>
    <definedName name="LADRILLOS_4x8x2" localSheetId="0">#REF!</definedName>
    <definedName name="LADRILLOS_4x8x2">#REF!</definedName>
    <definedName name="LAMPARA_FLUORESC_2x4" localSheetId="1">#REF!</definedName>
    <definedName name="LAMPARA_FLUORESC_2x4" localSheetId="0">#REF!</definedName>
    <definedName name="LAMPARA_FLUORESC_2x4">#REF!</definedName>
    <definedName name="LAMPARAS_DE_1500W_220V">[13]INSU!$B$41</definedName>
    <definedName name="LAQUEAR_MADERA" localSheetId="1">#REF!</definedName>
    <definedName name="LAQUEAR_MADERA" localSheetId="0">#REF!</definedName>
    <definedName name="LAQUEAR_MADERA">#REF!</definedName>
    <definedName name="LAVADERO_DOBLE" localSheetId="1">#REF!</definedName>
    <definedName name="LAVADERO_DOBLE" localSheetId="0">#REF!</definedName>
    <definedName name="LAVADERO_DOBLE">#REF!</definedName>
    <definedName name="LAVADERO_GRANITO_SENCILLO" localSheetId="1">#REF!</definedName>
    <definedName name="LAVADERO_GRANITO_SENCILLO" localSheetId="0">#REF!</definedName>
    <definedName name="LAVADERO_GRANITO_SENCILLO">#REF!</definedName>
    <definedName name="LAVAMANO_19x17_BCO" localSheetId="1">#REF!</definedName>
    <definedName name="LAVAMANO_19x17_BCO" localSheetId="0">#REF!</definedName>
    <definedName name="LAVAMANO_19x17_BCO">#REF!</definedName>
    <definedName name="Ligadora2fdas" localSheetId="1">#REF!</definedName>
    <definedName name="Ligadora2fdas" localSheetId="0">#REF!</definedName>
    <definedName name="Ligadora2fdas">#REF!</definedName>
    <definedName name="LINEA_DE_CONDUC">#N/A</definedName>
    <definedName name="LLAVE_ANG_38" localSheetId="1">#REF!</definedName>
    <definedName name="LLAVE_ANG_38" localSheetId="0">#REF!</definedName>
    <definedName name="LLAVE_ANG_38">#REF!</definedName>
    <definedName name="LLAVE_CHORRO" localSheetId="1">#REF!</definedName>
    <definedName name="LLAVE_CHORRO" localSheetId="0">#REF!</definedName>
    <definedName name="LLAVE_CHORRO">#REF!</definedName>
    <definedName name="LLAVE_EMPOTRAR_CROMO_12" localSheetId="1">#REF!</definedName>
    <definedName name="LLAVE_EMPOTRAR_CROMO_12" localSheetId="0">#REF!</definedName>
    <definedName name="LLAVE_EMPOTRAR_CROMO_12">#REF!</definedName>
    <definedName name="LLAVE_PASO_1" localSheetId="1">#REF!</definedName>
    <definedName name="LLAVE_PASO_1" localSheetId="0">#REF!</definedName>
    <definedName name="LLAVE_PASO_1">#REF!</definedName>
    <definedName name="LLAVE_PASO_34" localSheetId="1">#REF!</definedName>
    <definedName name="LLAVE_PASO_34" localSheetId="0">#REF!</definedName>
    <definedName name="LLAVE_PASO_34">#REF!</definedName>
    <definedName name="LLAVE_SENCILLA" localSheetId="1">#REF!</definedName>
    <definedName name="LLAVE_SENCILLA" localSheetId="0">#REF!</definedName>
    <definedName name="LLAVE_SENCILLA">#REF!</definedName>
    <definedName name="LLAVIN_PUERTA" localSheetId="1">#REF!</definedName>
    <definedName name="LLAVIN_PUERTA" localSheetId="0">#REF!</definedName>
    <definedName name="LLAVIN_PUERTA">#REF!</definedName>
    <definedName name="LLENADO_BLOQUES_20" localSheetId="1">#REF!</definedName>
    <definedName name="LLENADO_BLOQUES_20" localSheetId="0">#REF!</definedName>
    <definedName name="LLENADO_BLOQUES_20">#REF!</definedName>
    <definedName name="LLENADO_BLOQUES_40" localSheetId="1">#REF!</definedName>
    <definedName name="LLENADO_BLOQUES_40" localSheetId="0">#REF!</definedName>
    <definedName name="LLENADO_BLOQUES_40">#REF!</definedName>
    <definedName name="LLENADO_BLOQUES_60" localSheetId="1">#REF!</definedName>
    <definedName name="LLENADO_BLOQUES_60" localSheetId="0">#REF!</definedName>
    <definedName name="LLENADO_BLOQUES_60">#REF!</definedName>
    <definedName name="LLENADO_BLOQUES_80" localSheetId="1">#REF!</definedName>
    <definedName name="LLENADO_BLOQUES_80" localSheetId="0">#REF!</definedName>
    <definedName name="LLENADO_BLOQUES_80">#REF!</definedName>
    <definedName name="LOSA12" localSheetId="1">#REF!</definedName>
    <definedName name="LOSA12" localSheetId="0">#REF!</definedName>
    <definedName name="LOSA12">#REF!</definedName>
    <definedName name="LOSA20" localSheetId="1">#REF!</definedName>
    <definedName name="LOSA20" localSheetId="0">#REF!</definedName>
    <definedName name="LOSA20">#REF!</definedName>
    <definedName name="LOSA30" localSheetId="1">#REF!</definedName>
    <definedName name="LOSA30" localSheetId="0">#REF!</definedName>
    <definedName name="LOSA30">#REF!</definedName>
    <definedName name="MA">[7]M.O.!$C$10</definedName>
    <definedName name="MACHETE" localSheetId="1">#REF!</definedName>
    <definedName name="MACHETE" localSheetId="0">#REF!</definedName>
    <definedName name="MACHETE">#REF!</definedName>
    <definedName name="MACO" localSheetId="1">#REF!</definedName>
    <definedName name="MACO" localSheetId="0">#REF!</definedName>
    <definedName name="MACO">#REF!</definedName>
    <definedName name="Madera_P2" localSheetId="0">[4]INSU!$D$132</definedName>
    <definedName name="Madera_P2">[5]INSU!$D$132</definedName>
    <definedName name="maderabrutapino" localSheetId="1">#REF!</definedName>
    <definedName name="maderabrutapino" localSheetId="0">#REF!</definedName>
    <definedName name="maderabrutapino">#REF!</definedName>
    <definedName name="Maestro" localSheetId="1">#REF!</definedName>
    <definedName name="Maestro" localSheetId="0">#REF!</definedName>
    <definedName name="Maestro">#REF!</definedName>
    <definedName name="MAESTROCARP" localSheetId="1">[11]INS!#REF!</definedName>
    <definedName name="MAESTROCARP" localSheetId="0">[11]INS!#REF!</definedName>
    <definedName name="MAESTROCARP">[11]INS!#REF!</definedName>
    <definedName name="MALLA_ABRAZ_1_12" localSheetId="1">#REF!</definedName>
    <definedName name="MALLA_ABRAZ_1_12" localSheetId="0">#REF!</definedName>
    <definedName name="MALLA_ABRAZ_1_12">#REF!</definedName>
    <definedName name="MALLA_AL_GALVANIZADO" localSheetId="1">#REF!</definedName>
    <definedName name="MALLA_AL_GALVANIZADO" localSheetId="0">#REF!</definedName>
    <definedName name="MALLA_AL_GALVANIZADO">#REF!</definedName>
    <definedName name="MALLA_AL_PUAS" localSheetId="1">#REF!</definedName>
    <definedName name="MALLA_AL_PUAS" localSheetId="0">#REF!</definedName>
    <definedName name="MALLA_AL_PUAS">#REF!</definedName>
    <definedName name="MALLA_BARRA_TENZORA" localSheetId="1">#REF!</definedName>
    <definedName name="MALLA_BARRA_TENZORA" localSheetId="0">#REF!</definedName>
    <definedName name="MALLA_BARRA_TENZORA">#REF!</definedName>
    <definedName name="MALLA_BOTE" localSheetId="1">#REF!</definedName>
    <definedName name="MALLA_BOTE" localSheetId="0">#REF!</definedName>
    <definedName name="MALLA_BOTE">#REF!</definedName>
    <definedName name="MALLA_CARP_COLS" localSheetId="1">#REF!</definedName>
    <definedName name="MALLA_CARP_COLS" localSheetId="0">#REF!</definedName>
    <definedName name="MALLA_CARP_COLS">#REF!</definedName>
    <definedName name="MALLA_CICLONICA_6" localSheetId="1">#REF!</definedName>
    <definedName name="MALLA_CICLONICA_6" localSheetId="0">#REF!</definedName>
    <definedName name="MALLA_CICLONICA_6">#REF!</definedName>
    <definedName name="MALLA_COLOC_6" localSheetId="1">#REF!</definedName>
    <definedName name="MALLA_COLOC_6" localSheetId="0">#REF!</definedName>
    <definedName name="MALLA_COLOC_6">#REF!</definedName>
    <definedName name="MALLA_COPAFINAL_1_12" localSheetId="1">#REF!</definedName>
    <definedName name="MALLA_COPAFINAL_1_12" localSheetId="0">#REF!</definedName>
    <definedName name="MALLA_COPAFINAL_1_12">#REF!</definedName>
    <definedName name="MALLA_COPAFINAL_2" localSheetId="1">#REF!</definedName>
    <definedName name="MALLA_COPAFINAL_2" localSheetId="0">#REF!</definedName>
    <definedName name="MALLA_COPAFINAL_2">#REF!</definedName>
    <definedName name="MALLA_CORTE_ABR" localSheetId="1">#REF!</definedName>
    <definedName name="MALLA_CORTE_ABR" localSheetId="0">#REF!</definedName>
    <definedName name="MALLA_CORTE_ABR">#REF!</definedName>
    <definedName name="Malla_Electrosoldada_10x10" localSheetId="1">#REF!</definedName>
    <definedName name="Malla_Electrosoldada_10x10" localSheetId="0">#REF!</definedName>
    <definedName name="Malla_Electrosoldada_10x10">#REF!</definedName>
    <definedName name="MALLA_PALOMETA_DOBLE_1_12" localSheetId="1">#REF!</definedName>
    <definedName name="MALLA_PALOMETA_DOBLE_1_12" localSheetId="0">#REF!</definedName>
    <definedName name="MALLA_PALOMETA_DOBLE_1_12">#REF!</definedName>
    <definedName name="MALLA_RELLENO" localSheetId="1">#REF!</definedName>
    <definedName name="MALLA_RELLENO" localSheetId="0">#REF!</definedName>
    <definedName name="MALLA_RELLENO">#REF!</definedName>
    <definedName name="MALLA_SEGUETA" localSheetId="1">#REF!</definedName>
    <definedName name="MALLA_SEGUETA" localSheetId="0">#REF!</definedName>
    <definedName name="MALLA_SEGUETA">#REF!</definedName>
    <definedName name="MALLA_TERMINAL_1_14" localSheetId="1">#REF!</definedName>
    <definedName name="MALLA_TERMINAL_1_14" localSheetId="0">#REF!</definedName>
    <definedName name="MALLA_TERMINAL_1_14">#REF!</definedName>
    <definedName name="MALLA_TUBOHG_1" localSheetId="1">#REF!</definedName>
    <definedName name="MALLA_TUBOHG_1" localSheetId="0">#REF!</definedName>
    <definedName name="MALLA_TUBOHG_1">#REF!</definedName>
    <definedName name="MALLA_TUBOHG_1_12" localSheetId="1">#REF!</definedName>
    <definedName name="MALLA_TUBOHG_1_12" localSheetId="0">#REF!</definedName>
    <definedName name="MALLA_TUBOHG_1_12">#REF!</definedName>
    <definedName name="MALLA_TUBOHG_1_14" localSheetId="1">#REF!</definedName>
    <definedName name="MALLA_TUBOHG_1_14" localSheetId="0">#REF!</definedName>
    <definedName name="MALLA_TUBOHG_1_14">#REF!</definedName>
    <definedName name="MALLA_ZABALETA" localSheetId="1">#REF!</definedName>
    <definedName name="MALLA_ZABALETA" localSheetId="0">#REF!</definedName>
    <definedName name="MALLA_ZABALETA">#REF!</definedName>
    <definedName name="MARCO_PUERTA_PINO" localSheetId="1">#REF!</definedName>
    <definedName name="MARCO_PUERTA_PINO" localSheetId="0">#REF!</definedName>
    <definedName name="MARCO_PUERTA_PINO">#REF!</definedName>
    <definedName name="MATERIAL_RELLENO" localSheetId="1">#REF!</definedName>
    <definedName name="MATERIAL_RELLENO" localSheetId="0">#REF!</definedName>
    <definedName name="MATERIAL_RELLENO">#REF!</definedName>
    <definedName name="MBA" localSheetId="1">#REF!</definedName>
    <definedName name="MBA" localSheetId="0">#REF!</definedName>
    <definedName name="MBA">#REF!</definedName>
    <definedName name="MEXCLADORA_LAVAMANOS" localSheetId="1">#REF!</definedName>
    <definedName name="MEXCLADORA_LAVAMANOS" localSheetId="0">#REF!</definedName>
    <definedName name="MEXCLADORA_LAVAMANOS">#REF!</definedName>
    <definedName name="MEZCLA_CAL_ARENA_PISOS" localSheetId="1">#REF!</definedName>
    <definedName name="MEZCLA_CAL_ARENA_PISOS" localSheetId="0">#REF!</definedName>
    <definedName name="MEZCLA_CAL_ARENA_PISOS">#REF!</definedName>
    <definedName name="MezclaAntillana" localSheetId="1">#REF!</definedName>
    <definedName name="MezclaAntillana" localSheetId="0">#REF!</definedName>
    <definedName name="MezclaAntillana">#REF!</definedName>
    <definedName name="mezclajuntabloque" localSheetId="1">#REF!</definedName>
    <definedName name="mezclajuntabloque" localSheetId="0">#REF!</definedName>
    <definedName name="mezclajuntabloque">#REF!</definedName>
    <definedName name="MO_ACERA_FROTyVIOL" localSheetId="1">#REF!</definedName>
    <definedName name="MO_ACERA_FROTyVIOL" localSheetId="0">#REF!</definedName>
    <definedName name="MO_ACERA_FROTyVIOL">#REF!</definedName>
    <definedName name="MO_CANTOS" localSheetId="1">#REF!</definedName>
    <definedName name="MO_CANTOS" localSheetId="0">#REF!</definedName>
    <definedName name="MO_CANTOS">#REF!</definedName>
    <definedName name="MO_CARETEO" localSheetId="1">#REF!</definedName>
    <definedName name="MO_CARETEO" localSheetId="0">#REF!</definedName>
    <definedName name="MO_CARETEO">#REF!</definedName>
    <definedName name="MO_ColAcero_Dintel" localSheetId="1">#REF!</definedName>
    <definedName name="MO_ColAcero_Dintel" localSheetId="0">#REF!</definedName>
    <definedName name="MO_ColAcero_Dintel">#REF!</definedName>
    <definedName name="MO_ColAcero_Escalera" localSheetId="1">#REF!</definedName>
    <definedName name="MO_ColAcero_Escalera" localSheetId="0">#REF!</definedName>
    <definedName name="MO_ColAcero_Escalera">#REF!</definedName>
    <definedName name="MO_ColAcero_G60_QQ" localSheetId="1">#REF!</definedName>
    <definedName name="MO_ColAcero_G60_QQ" localSheetId="0">#REF!</definedName>
    <definedName name="MO_ColAcero_G60_QQ">#REF!</definedName>
    <definedName name="MO_ColAcero_Malla" localSheetId="1">#REF!</definedName>
    <definedName name="MO_ColAcero_Malla" localSheetId="0">#REF!</definedName>
    <definedName name="MO_ColAcero_Malla">#REF!</definedName>
    <definedName name="MO_ColAcero_QQ" localSheetId="0">[4]MO!$B$612</definedName>
    <definedName name="MO_ColAcero_QQ">[5]MO!$B$612</definedName>
    <definedName name="MO_ColAcero_ZapMuros" localSheetId="1">#REF!</definedName>
    <definedName name="MO_ColAcero_ZapMuros" localSheetId="0">#REF!</definedName>
    <definedName name="MO_ColAcero_ZapMuros">#REF!</definedName>
    <definedName name="MO_ColAcero14_Piso" localSheetId="1">#REF!</definedName>
    <definedName name="MO_ColAcero14_Piso" localSheetId="0">#REF!</definedName>
    <definedName name="MO_ColAcero14_Piso">#REF!</definedName>
    <definedName name="MO_ColAcero38y12_Cols" localSheetId="1">#REF!</definedName>
    <definedName name="MO_ColAcero38y12_Cols" localSheetId="0">#REF!</definedName>
    <definedName name="MO_ColAcero38y12_Cols">#REF!</definedName>
    <definedName name="MO_DEMOLICION_MURO_HA" localSheetId="1">#REF!</definedName>
    <definedName name="MO_DEMOLICION_MURO_HA" localSheetId="0">#REF!</definedName>
    <definedName name="MO_DEMOLICION_MURO_HA">#REF!</definedName>
    <definedName name="MO_ELEC_BREAKERS" localSheetId="1">#REF!</definedName>
    <definedName name="MO_ELEC_BREAKERS" localSheetId="0">#REF!</definedName>
    <definedName name="MO_ELEC_BREAKERS">#REF!</definedName>
    <definedName name="MO_ELEC_INTERRUPTOR_3W" localSheetId="1">#REF!</definedName>
    <definedName name="MO_ELEC_INTERRUPTOR_3W" localSheetId="0">#REF!</definedName>
    <definedName name="MO_ELEC_INTERRUPTOR_3W">#REF!</definedName>
    <definedName name="MO_ELEC_INTERRUPTOR_4W" localSheetId="1">#REF!</definedName>
    <definedName name="MO_ELEC_INTERRUPTOR_4W" localSheetId="0">#REF!</definedName>
    <definedName name="MO_ELEC_INTERRUPTOR_4W">#REF!</definedName>
    <definedName name="MO_ELEC_INTERRUPTOR_DOB" localSheetId="1">#REF!</definedName>
    <definedName name="MO_ELEC_INTERRUPTOR_DOB" localSheetId="0">#REF!</definedName>
    <definedName name="MO_ELEC_INTERRUPTOR_DOB">#REF!</definedName>
    <definedName name="MO_ELEC_INTERRUPTOR_SENC" localSheetId="1">#REF!</definedName>
    <definedName name="MO_ELEC_INTERRUPTOR_SENC" localSheetId="0">#REF!</definedName>
    <definedName name="MO_ELEC_INTERRUPTOR_SENC">#REF!</definedName>
    <definedName name="MO_ELEC_INTERRUPTOR_TRIPLE" localSheetId="1">#REF!</definedName>
    <definedName name="MO_ELEC_INTERRUPTOR_TRIPLE" localSheetId="0">#REF!</definedName>
    <definedName name="MO_ELEC_INTERRUPTOR_TRIPLE">#REF!</definedName>
    <definedName name="MO_ELEC_LAMPARA_FLUORESCENTE" localSheetId="1">#REF!</definedName>
    <definedName name="MO_ELEC_LAMPARA_FLUORESCENTE" localSheetId="0">#REF!</definedName>
    <definedName name="MO_ELEC_LAMPARA_FLUORESCENTE">#REF!</definedName>
    <definedName name="MO_ELEC_LUZ_CENITAL" localSheetId="1">#REF!</definedName>
    <definedName name="MO_ELEC_LUZ_CENITAL" localSheetId="0">#REF!</definedName>
    <definedName name="MO_ELEC_LUZ_CENITAL">#REF!</definedName>
    <definedName name="MO_ELEC_PANEL_DIST" localSheetId="1">#REF!</definedName>
    <definedName name="MO_ELEC_PANEL_DIST" localSheetId="0">#REF!</definedName>
    <definedName name="MO_ELEC_PANEL_DIST">#REF!</definedName>
    <definedName name="MO_ELEC_TOMACORRIENTE_110" localSheetId="1">#REF!</definedName>
    <definedName name="MO_ELEC_TOMACORRIENTE_110" localSheetId="0">#REF!</definedName>
    <definedName name="MO_ELEC_TOMACORRIENTE_110">#REF!</definedName>
    <definedName name="MO_ELEC_TOMACORRIENTE_220" localSheetId="1">#REF!</definedName>
    <definedName name="MO_ELEC_TOMACORRIENTE_220" localSheetId="0">#REF!</definedName>
    <definedName name="MO_ELEC_TOMACORRIENTE_220">#REF!</definedName>
    <definedName name="MO_ENTABLILLADOS" localSheetId="1">#REF!</definedName>
    <definedName name="MO_ENTABLILLADOS" localSheetId="0">#REF!</definedName>
    <definedName name="MO_ENTABLILLADOS">#REF!</definedName>
    <definedName name="MO_ESCALON_GRANITO" localSheetId="1">#REF!</definedName>
    <definedName name="MO_ESCALON_GRANITO" localSheetId="0">#REF!</definedName>
    <definedName name="MO_ESCALON_GRANITO">#REF!</definedName>
    <definedName name="MO_ESCALON_HUELLA_y_CONTRAHUELLA" localSheetId="1">#REF!</definedName>
    <definedName name="MO_ESCALON_HUELLA_y_CONTRAHUELLA" localSheetId="0">#REF!</definedName>
    <definedName name="MO_ESCALON_HUELLA_y_CONTRAHUELLA">#REF!</definedName>
    <definedName name="MO_ESTRIAS" localSheetId="1">#REF!</definedName>
    <definedName name="MO_ESTRIAS" localSheetId="0">#REF!</definedName>
    <definedName name="MO_ESTRIAS">#REF!</definedName>
    <definedName name="MO_EXC_CALICHE_MANO_3M" localSheetId="1">#REF!</definedName>
    <definedName name="MO_EXC_CALICHE_MANO_3M" localSheetId="0">#REF!</definedName>
    <definedName name="MO_EXC_CALICHE_MANO_3M">#REF!</definedName>
    <definedName name="MO_EXC_ROCA_BLANDA_MANO_3M" localSheetId="1">#REF!</definedName>
    <definedName name="MO_EXC_ROCA_BLANDA_MANO_3M" localSheetId="0">#REF!</definedName>
    <definedName name="MO_EXC_ROCA_BLANDA_MANO_3M">#REF!</definedName>
    <definedName name="MO_EXC_ROCA_COMP_3M" localSheetId="1">#REF!</definedName>
    <definedName name="MO_EXC_ROCA_COMP_3M" localSheetId="0">#REF!</definedName>
    <definedName name="MO_EXC_ROCA_COMP_3M">#REF!</definedName>
    <definedName name="MO_EXC_ROCA_MANO_3M" localSheetId="1">#REF!</definedName>
    <definedName name="MO_EXC_ROCA_MANO_3M" localSheetId="0">#REF!</definedName>
    <definedName name="MO_EXC_ROCA_MANO_3M">#REF!</definedName>
    <definedName name="MO_EXC_TIERRA_MANO_3M" localSheetId="1">#REF!</definedName>
    <definedName name="MO_EXC_TIERRA_MANO_3M" localSheetId="0">#REF!</definedName>
    <definedName name="MO_EXC_TIERRA_MANO_3M">#REF!</definedName>
    <definedName name="MO_FINO_TECHO_HOR" localSheetId="1">#REF!</definedName>
    <definedName name="MO_FINO_TECHO_HOR" localSheetId="0">#REF!</definedName>
    <definedName name="MO_FINO_TECHO_HOR">#REF!</definedName>
    <definedName name="MO_FRAGUACHE" localSheetId="1">#REF!</definedName>
    <definedName name="MO_FRAGUACHE" localSheetId="0">#REF!</definedName>
    <definedName name="MO_FRAGUACHE">#REF!</definedName>
    <definedName name="MO_GOTEROS" localSheetId="1">#REF!</definedName>
    <definedName name="MO_GOTEROS" localSheetId="0">#REF!</definedName>
    <definedName name="MO_GOTEROS">#REF!</definedName>
    <definedName name="MO_NATILLA" localSheetId="1">#REF!</definedName>
    <definedName name="MO_NATILLA" localSheetId="0">#REF!</definedName>
    <definedName name="MO_NATILLA">#REF!</definedName>
    <definedName name="MO_PAÑETE_COLs" localSheetId="1">#REF!</definedName>
    <definedName name="MO_PAÑETE_COLs" localSheetId="0">#REF!</definedName>
    <definedName name="MO_PAÑETE_COLs">#REF!</definedName>
    <definedName name="MO_PAÑETE_EXT" localSheetId="1">#REF!</definedName>
    <definedName name="MO_PAÑETE_EXT" localSheetId="0">#REF!</definedName>
    <definedName name="MO_PAÑETE_EXT">#REF!</definedName>
    <definedName name="MO_PAÑETE_INT" localSheetId="1">#REF!</definedName>
    <definedName name="MO_PAÑETE_INT" localSheetId="0">#REF!</definedName>
    <definedName name="MO_PAÑETE_INT">#REF!</definedName>
    <definedName name="MO_PAÑETE_PULIDO" localSheetId="1">#REF!</definedName>
    <definedName name="MO_PAÑETE_PULIDO" localSheetId="0">#REF!</definedName>
    <definedName name="MO_PAÑETE_PULIDO">#REF!</definedName>
    <definedName name="MO_PAÑETE_RASGADO" localSheetId="1">#REF!</definedName>
    <definedName name="MO_PAÑETE_RASGADO" localSheetId="0">#REF!</definedName>
    <definedName name="MO_PAÑETE_RASGADO">#REF!</definedName>
    <definedName name="MO_PAÑETE_TECHOSyVIGAS" localSheetId="1">#REF!</definedName>
    <definedName name="MO_PAÑETE_TECHOSyVIGAS" localSheetId="0">#REF!</definedName>
    <definedName name="MO_PAÑETE_TECHOSyVIGAS">#REF!</definedName>
    <definedName name="MO_PERRILLA" localSheetId="1">#REF!</definedName>
    <definedName name="MO_PERRILLA" localSheetId="0">#REF!</definedName>
    <definedName name="MO_PERRILLA">#REF!</definedName>
    <definedName name="MO_PIEDRA" localSheetId="1">#REF!</definedName>
    <definedName name="MO_PIEDRA" localSheetId="0">#REF!</definedName>
    <definedName name="MO_PIEDRA">#REF!</definedName>
    <definedName name="MO_PINTURA" localSheetId="1">#REF!</definedName>
    <definedName name="MO_PINTURA" localSheetId="0">#REF!</definedName>
    <definedName name="MO_PINTURA">#REF!</definedName>
    <definedName name="MO_PISO_ADOQUIN" localSheetId="1">#REF!</definedName>
    <definedName name="MO_PISO_ADOQUIN" localSheetId="0">#REF!</definedName>
    <definedName name="MO_PISO_ADOQUIN">#REF!</definedName>
    <definedName name="MO_PISO_CementoPulido" localSheetId="1">#REF!</definedName>
    <definedName name="MO_PISO_CementoPulido" localSheetId="0">#REF!</definedName>
    <definedName name="MO_PISO_CementoPulido">#REF!</definedName>
    <definedName name="MO_PISO_CERAMICA_15a20" localSheetId="1">#REF!</definedName>
    <definedName name="MO_PISO_CERAMICA_15a20" localSheetId="0">#REF!</definedName>
    <definedName name="MO_PISO_CERAMICA_15a20">#REF!</definedName>
    <definedName name="MO_PISO_CERAMICA_15a20_BASE" localSheetId="1">#REF!</definedName>
    <definedName name="MO_PISO_CERAMICA_15a20_BASE" localSheetId="0">#REF!</definedName>
    <definedName name="MO_PISO_CERAMICA_15a20_BASE">#REF!</definedName>
    <definedName name="MO_PISO_CERAMICA_30a40" localSheetId="1">#REF!</definedName>
    <definedName name="MO_PISO_CERAMICA_30a40" localSheetId="0">#REF!</definedName>
    <definedName name="MO_PISO_CERAMICA_30a40">#REF!</definedName>
    <definedName name="MO_PISO_CERAMICA_30a40_BASE" localSheetId="1">#REF!</definedName>
    <definedName name="MO_PISO_CERAMICA_30a40_BASE" localSheetId="0">#REF!</definedName>
    <definedName name="MO_PISO_CERAMICA_30a40_BASE">#REF!</definedName>
    <definedName name="MO_PISO_FROTA_VIOL" localSheetId="1">#REF!</definedName>
    <definedName name="MO_PISO_FROTA_VIOL" localSheetId="0">#REF!</definedName>
    <definedName name="MO_PISO_FROTA_VIOL">#REF!</definedName>
    <definedName name="MO_PISO_FROTADO" localSheetId="1">#REF!</definedName>
    <definedName name="MO_PISO_FROTADO" localSheetId="0">#REF!</definedName>
    <definedName name="MO_PISO_FROTADO">#REF!</definedName>
    <definedName name="MO_PISO_GRANITO_25" localSheetId="1">#REF!</definedName>
    <definedName name="MO_PISO_GRANITO_25" localSheetId="0">#REF!</definedName>
    <definedName name="MO_PISO_GRANITO_25">#REF!</definedName>
    <definedName name="MO_PISO_GRANITO_30" localSheetId="1">#REF!</definedName>
    <definedName name="MO_PISO_GRANITO_30" localSheetId="0">#REF!</definedName>
    <definedName name="MO_PISO_GRANITO_30">#REF!</definedName>
    <definedName name="MO_PISO_GRANITO_33" localSheetId="1">#REF!</definedName>
    <definedName name="MO_PISO_GRANITO_33" localSheetId="0">#REF!</definedName>
    <definedName name="MO_PISO_GRANITO_33">#REF!</definedName>
    <definedName name="MO_PISO_GRANITO_40" localSheetId="1">#REF!</definedName>
    <definedName name="MO_PISO_GRANITO_40" localSheetId="0">#REF!</definedName>
    <definedName name="MO_PISO_GRANITO_40">#REF!</definedName>
    <definedName name="MO_PISO_GRANITO_50" localSheetId="1">#REF!</definedName>
    <definedName name="MO_PISO_GRANITO_50" localSheetId="0">#REF!</definedName>
    <definedName name="MO_PISO_GRANITO_50">#REF!</definedName>
    <definedName name="MO_PISO_PULI_VIOL" localSheetId="1">#REF!</definedName>
    <definedName name="MO_PISO_PULI_VIOL" localSheetId="0">#REF!</definedName>
    <definedName name="MO_PISO_PULI_VIOL">#REF!</definedName>
    <definedName name="MO_PISO_ZOCALO" localSheetId="1">#REF!</definedName>
    <definedName name="MO_PISO_ZOCALO" localSheetId="0">#REF!</definedName>
    <definedName name="MO_PISO_ZOCALO">#REF!</definedName>
    <definedName name="MO_REPELLO" localSheetId="1">#REF!</definedName>
    <definedName name="MO_REPELLO" localSheetId="0">#REF!</definedName>
    <definedName name="MO_REPELLO">#REF!</definedName>
    <definedName name="MO_RESANE_FROTA" localSheetId="1">#REF!</definedName>
    <definedName name="MO_RESANE_FROTA" localSheetId="0">#REF!</definedName>
    <definedName name="MO_RESANE_FROTA">#REF!</definedName>
    <definedName name="MO_RESANE_GOMA" localSheetId="1">#REF!</definedName>
    <definedName name="MO_RESANE_GOMA" localSheetId="0">#REF!</definedName>
    <definedName name="MO_RESANE_GOMA">#REF!</definedName>
    <definedName name="MO_SUBIDA_BLOCK_4_1NIVEL" localSheetId="1">#REF!</definedName>
    <definedName name="MO_SUBIDA_BLOCK_4_1NIVEL" localSheetId="0">#REF!</definedName>
    <definedName name="MO_SUBIDA_BLOCK_4_1NIVEL">#REF!</definedName>
    <definedName name="MO_SUBIDA_BLOCK_6_1NIVEL" localSheetId="1">#REF!</definedName>
    <definedName name="MO_SUBIDA_BLOCK_6_1NIVEL" localSheetId="0">#REF!</definedName>
    <definedName name="MO_SUBIDA_BLOCK_6_1NIVEL">#REF!</definedName>
    <definedName name="MO_SUBIDA_BLOCK_8_1NIVEL" localSheetId="1">#REF!</definedName>
    <definedName name="MO_SUBIDA_BLOCK_8_1NIVEL" localSheetId="0">#REF!</definedName>
    <definedName name="MO_SUBIDA_BLOCK_8_1NIVEL">#REF!</definedName>
    <definedName name="MO_SUBIDA_CEMENTO_1NIVEL" localSheetId="1">#REF!</definedName>
    <definedName name="MO_SUBIDA_CEMENTO_1NIVEL" localSheetId="0">#REF!</definedName>
    <definedName name="MO_SUBIDA_CEMENTO_1NIVEL">#REF!</definedName>
    <definedName name="MO_SUBIDA_MADERA_1NIVEL" localSheetId="1">#REF!</definedName>
    <definedName name="MO_SUBIDA_MADERA_1NIVEL" localSheetId="0">#REF!</definedName>
    <definedName name="MO_SUBIDA_MADERA_1NIVEL">#REF!</definedName>
    <definedName name="MO_SUBIR_AGREGADO_1Nivel" localSheetId="1">#REF!</definedName>
    <definedName name="MO_SUBIR_AGREGADO_1Nivel" localSheetId="0">#REF!</definedName>
    <definedName name="MO_SUBIR_AGREGADO_1Nivel">#REF!</definedName>
    <definedName name="MO_SubirAcero_1Niv" localSheetId="1">#REF!</definedName>
    <definedName name="MO_SubirAcero_1Niv" localSheetId="0">#REF!</definedName>
    <definedName name="MO_SubirAcero_1Niv">#REF!</definedName>
    <definedName name="MO_ZABALETA_PISO" localSheetId="1">#REF!</definedName>
    <definedName name="MO_ZABALETA_PISO" localSheetId="0">#REF!</definedName>
    <definedName name="MO_ZABALETA_PISO">#REF!</definedName>
    <definedName name="MO_ZABALETA_TECHO" localSheetId="1">#REF!</definedName>
    <definedName name="MO_ZABALETA_TECHO" localSheetId="0">#REF!</definedName>
    <definedName name="MO_ZABALETA_TECHO">#REF!</definedName>
    <definedName name="moacero" localSheetId="1">#REF!</definedName>
    <definedName name="moacero" localSheetId="0">#REF!</definedName>
    <definedName name="moacero">#REF!</definedName>
    <definedName name="moaceromalla" localSheetId="1">#REF!</definedName>
    <definedName name="moaceromalla" localSheetId="0">#REF!</definedName>
    <definedName name="moaceromalla">#REF!</definedName>
    <definedName name="moacerorampa" localSheetId="1">#REF!</definedName>
    <definedName name="moacerorampa" localSheetId="0">#REF!</definedName>
    <definedName name="moacerorampa">#REF!</definedName>
    <definedName name="MOLDE_ESTAMPADO" localSheetId="1">#REF!</definedName>
    <definedName name="MOLDE_ESTAMPADO" localSheetId="0">#REF!</definedName>
    <definedName name="MOLDE_ESTAMPADO">#REF!</definedName>
    <definedName name="MOPISOCERAMICA" localSheetId="1">[11]INS!#REF!</definedName>
    <definedName name="MOPISOCERAMICA" localSheetId="0">[11]INS!#REF!</definedName>
    <definedName name="MOPISOCERAMICA">[11]INS!#REF!</definedName>
    <definedName name="MOTONIVELADORA" localSheetId="1">#REF!</definedName>
    <definedName name="MOTONIVELADORA" localSheetId="0">#REF!</definedName>
    <definedName name="MOTONIVELADORA">#REF!</definedName>
    <definedName name="MURO30" localSheetId="1">#REF!</definedName>
    <definedName name="MURO30" localSheetId="0">#REF!</definedName>
    <definedName name="MURO30">#REF!</definedName>
    <definedName name="MUROBOVEDA12A10X2AD" localSheetId="1">#REF!</definedName>
    <definedName name="MUROBOVEDA12A10X2AD" localSheetId="0">#REF!</definedName>
    <definedName name="MUROBOVEDA12A10X2AD">#REF!</definedName>
    <definedName name="NADA" localSheetId="1">[20]Insumos!#REF!</definedName>
    <definedName name="NADA" localSheetId="0">[20]Insumos!#REF!</definedName>
    <definedName name="NADA">[20]Insumos!#REF!</definedName>
    <definedName name="NINGUNA" localSheetId="1">[20]Insumos!#REF!</definedName>
    <definedName name="NINGUNA" localSheetId="0">[20]Insumos!#REF!</definedName>
    <definedName name="NINGUNA">[20]Insumos!#REF!</definedName>
    <definedName name="NIPLE_ACERO_12x3" localSheetId="1">#REF!</definedName>
    <definedName name="NIPLE_ACERO_12x3" localSheetId="0">#REF!</definedName>
    <definedName name="NIPLE_ACERO_12x3">#REF!</definedName>
    <definedName name="NIPLE_ACERO_16x2" localSheetId="1">#REF!</definedName>
    <definedName name="NIPLE_ACERO_16x2" localSheetId="0">#REF!</definedName>
    <definedName name="NIPLE_ACERO_16x2">#REF!</definedName>
    <definedName name="NIPLE_ACERO_16x3" localSheetId="1">#REF!</definedName>
    <definedName name="NIPLE_ACERO_16x3" localSheetId="0">#REF!</definedName>
    <definedName name="NIPLE_ACERO_16x3">#REF!</definedName>
    <definedName name="NIPLE_ACERO_20x3" localSheetId="1">#REF!</definedName>
    <definedName name="NIPLE_ACERO_20x3" localSheetId="0">#REF!</definedName>
    <definedName name="NIPLE_ACERO_20x3">#REF!</definedName>
    <definedName name="NIPLE_ACERO_6x3" localSheetId="1">#REF!</definedName>
    <definedName name="NIPLE_ACERO_6x3" localSheetId="0">#REF!</definedName>
    <definedName name="NIPLE_ACERO_6x3">#REF!</definedName>
    <definedName name="NIPLE_ACERO_8x3" localSheetId="1">#REF!</definedName>
    <definedName name="NIPLE_ACERO_8x3" localSheetId="0">#REF!</definedName>
    <definedName name="NIPLE_ACERO_8x3">#REF!</definedName>
    <definedName name="NIPLE_ACERO_PLATILLADO_12x12" localSheetId="1">#REF!</definedName>
    <definedName name="NIPLE_ACERO_PLATILLADO_12x12" localSheetId="0">#REF!</definedName>
    <definedName name="NIPLE_ACERO_PLATILLADO_12x12">#REF!</definedName>
    <definedName name="NIPLE_ACERO_PLATILLADO_2x1" localSheetId="1">#REF!</definedName>
    <definedName name="NIPLE_ACERO_PLATILLADO_2x1" localSheetId="0">#REF!</definedName>
    <definedName name="NIPLE_ACERO_PLATILLADO_2x1">#REF!</definedName>
    <definedName name="NIPLE_ACERO_PLATILLADO_3x1" localSheetId="1">#REF!</definedName>
    <definedName name="NIPLE_ACERO_PLATILLADO_3x1" localSheetId="0">#REF!</definedName>
    <definedName name="NIPLE_ACERO_PLATILLADO_3x1">#REF!</definedName>
    <definedName name="NIPLE_ACERO_PLATILLADO_8x1" localSheetId="1">#REF!</definedName>
    <definedName name="NIPLE_ACERO_PLATILLADO_8x1" localSheetId="0">#REF!</definedName>
    <definedName name="NIPLE_ACERO_PLATILLADO_8x1">#REF!</definedName>
    <definedName name="NIPLE_CROMO_38x2_12" localSheetId="1">#REF!</definedName>
    <definedName name="NIPLE_CROMO_38x2_12" localSheetId="0">#REF!</definedName>
    <definedName name="NIPLE_CROMO_38x2_12">#REF!</definedName>
    <definedName name="NIPLE_HG_12x4" localSheetId="1">#REF!</definedName>
    <definedName name="NIPLE_HG_12x4" localSheetId="0">#REF!</definedName>
    <definedName name="NIPLE_HG_12x4">#REF!</definedName>
    <definedName name="NIPLE_HG_34x4" localSheetId="1">#REF!</definedName>
    <definedName name="NIPLE_HG_34x4" localSheetId="0">#REF!</definedName>
    <definedName name="NIPLE_HG_34x4">#REF!</definedName>
    <definedName name="OPERADOR_GREADER" localSheetId="1">#REF!</definedName>
    <definedName name="OPERADOR_GREADER" localSheetId="0">#REF!</definedName>
    <definedName name="OPERADOR_GREADER">#REF!</definedName>
    <definedName name="OPERADOR_PALA" localSheetId="1">#REF!</definedName>
    <definedName name="OPERADOR_PALA" localSheetId="0">#REF!</definedName>
    <definedName name="OPERADOR_PALA">#REF!</definedName>
    <definedName name="OPERADOR_TRACTOR" localSheetId="1">#REF!</definedName>
    <definedName name="OPERADOR_TRACTOR" localSheetId="0">#REF!</definedName>
    <definedName name="OPERADOR_TRACTOR">#REF!</definedName>
    <definedName name="Operario_1ra" localSheetId="1">#REF!</definedName>
    <definedName name="Operario_1ra" localSheetId="0">#REF!</definedName>
    <definedName name="Operario_1ra">#REF!</definedName>
    <definedName name="Operario_2da" localSheetId="1">#REF!</definedName>
    <definedName name="Operario_2da" localSheetId="0">#REF!</definedName>
    <definedName name="Operario_2da">#REF!</definedName>
    <definedName name="Operario_3ra" localSheetId="1">#REF!</definedName>
    <definedName name="Operario_3ra" localSheetId="0">#REF!</definedName>
    <definedName name="Operario_3ra">#REF!</definedName>
    <definedName name="OPERARIOPRIMERA">[17]SALARIOS!$C$10</definedName>
    <definedName name="OXIGENO_CIL" localSheetId="1">#REF!</definedName>
    <definedName name="OXIGENO_CIL" localSheetId="0">#REF!</definedName>
    <definedName name="OXIGENO_CIL">#REF!</definedName>
    <definedName name="p" localSheetId="1">[21]peso!#REF!</definedName>
    <definedName name="p" localSheetId="0">[21]peso!#REF!</definedName>
    <definedName name="p">[21]peso!#REF!</definedName>
    <definedName name="P1XE" localSheetId="1">#REF!</definedName>
    <definedName name="P1XE" localSheetId="0">#REF!</definedName>
    <definedName name="P1XE">#REF!</definedName>
    <definedName name="P1XT" localSheetId="1">#REF!</definedName>
    <definedName name="P1XT" localSheetId="0">#REF!</definedName>
    <definedName name="P1XT">#REF!</definedName>
    <definedName name="P1YE" localSheetId="1">#REF!</definedName>
    <definedName name="P1YE" localSheetId="0">#REF!</definedName>
    <definedName name="P1YE">#REF!</definedName>
    <definedName name="P1YT" localSheetId="1">#REF!</definedName>
    <definedName name="P1YT" localSheetId="0">#REF!</definedName>
    <definedName name="P1YT">#REF!</definedName>
    <definedName name="P2XE" localSheetId="1">#REF!</definedName>
    <definedName name="P2XE" localSheetId="0">#REF!</definedName>
    <definedName name="P2XE">#REF!</definedName>
    <definedName name="P2XT" localSheetId="1">#REF!</definedName>
    <definedName name="P2XT" localSheetId="0">#REF!</definedName>
    <definedName name="P2XT">#REF!</definedName>
    <definedName name="P2YE" localSheetId="1">#REF!</definedName>
    <definedName name="P2YE" localSheetId="0">#REF!</definedName>
    <definedName name="P2YE">#REF!</definedName>
    <definedName name="P3XE" localSheetId="1">#REF!</definedName>
    <definedName name="P3XE" localSheetId="0">#REF!</definedName>
    <definedName name="P3XE">#REF!</definedName>
    <definedName name="P3XT" localSheetId="1">#REF!</definedName>
    <definedName name="P3XT" localSheetId="0">#REF!</definedName>
    <definedName name="P3XT">#REF!</definedName>
    <definedName name="P3YE" localSheetId="1">#REF!</definedName>
    <definedName name="P3YE" localSheetId="0">#REF!</definedName>
    <definedName name="P3YE">#REF!</definedName>
    <definedName name="P3YT" localSheetId="1">#REF!</definedName>
    <definedName name="P3YT" localSheetId="0">#REF!</definedName>
    <definedName name="P3YT">#REF!</definedName>
    <definedName name="P4XE" localSheetId="1">#REF!</definedName>
    <definedName name="P4XE" localSheetId="0">#REF!</definedName>
    <definedName name="P4XE">#REF!</definedName>
    <definedName name="P4XT" localSheetId="1">#REF!</definedName>
    <definedName name="P4XT" localSheetId="0">#REF!</definedName>
    <definedName name="P4XT">#REF!</definedName>
    <definedName name="P4YE" localSheetId="1">#REF!</definedName>
    <definedName name="P4YE" localSheetId="0">#REF!</definedName>
    <definedName name="P4YE">#REF!</definedName>
    <definedName name="P4YT" localSheetId="1">#REF!</definedName>
    <definedName name="P4YT" localSheetId="0">#REF!</definedName>
    <definedName name="P4YT">#REF!</definedName>
    <definedName name="P5XE" localSheetId="1">#REF!</definedName>
    <definedName name="P5XE" localSheetId="0">#REF!</definedName>
    <definedName name="P5XE">#REF!</definedName>
    <definedName name="P5YE" localSheetId="1">#REF!</definedName>
    <definedName name="P5YE" localSheetId="0">#REF!</definedName>
    <definedName name="P5YE">#REF!</definedName>
    <definedName name="P5YT" localSheetId="1">#REF!</definedName>
    <definedName name="P5YT" localSheetId="0">#REF!</definedName>
    <definedName name="P5YT">#REF!</definedName>
    <definedName name="P6XE" localSheetId="1">#REF!</definedName>
    <definedName name="P6XE" localSheetId="0">#REF!</definedName>
    <definedName name="P6XE">#REF!</definedName>
    <definedName name="P6XT" localSheetId="1">#REF!</definedName>
    <definedName name="P6XT" localSheetId="0">#REF!</definedName>
    <definedName name="P6XT">#REF!</definedName>
    <definedName name="P6YE" localSheetId="1">#REF!</definedName>
    <definedName name="P6YE" localSheetId="0">#REF!</definedName>
    <definedName name="P6YE">#REF!</definedName>
    <definedName name="P6YT" localSheetId="1">#REF!</definedName>
    <definedName name="P6YT" localSheetId="0">#REF!</definedName>
    <definedName name="P6YT">#REF!</definedName>
    <definedName name="P7XE" localSheetId="1">#REF!</definedName>
    <definedName name="P7XE" localSheetId="0">#REF!</definedName>
    <definedName name="P7XE">#REF!</definedName>
    <definedName name="P7YE" localSheetId="1">#REF!</definedName>
    <definedName name="P7YE" localSheetId="0">#REF!</definedName>
    <definedName name="P7YE">#REF!</definedName>
    <definedName name="P7YT" localSheetId="1">#REF!</definedName>
    <definedName name="P7YT" localSheetId="0">#REF!</definedName>
    <definedName name="P7YT">#REF!</definedName>
    <definedName name="PALA" localSheetId="1">#REF!</definedName>
    <definedName name="PALA" localSheetId="0">#REF!</definedName>
    <definedName name="PALA">#REF!</definedName>
    <definedName name="PALA_950" localSheetId="1">#REF!</definedName>
    <definedName name="PALA_950" localSheetId="0">#REF!</definedName>
    <definedName name="PALA_950">#REF!</definedName>
    <definedName name="PANEL_DIST_24C" localSheetId="1">#REF!</definedName>
    <definedName name="PANEL_DIST_24C" localSheetId="0">#REF!</definedName>
    <definedName name="PANEL_DIST_24C">#REF!</definedName>
    <definedName name="PANEL_DIST_32C" localSheetId="1">#REF!</definedName>
    <definedName name="PANEL_DIST_32C" localSheetId="0">#REF!</definedName>
    <definedName name="PANEL_DIST_32C">#REF!</definedName>
    <definedName name="PANEL_DIST_4a8C" localSheetId="1">#REF!</definedName>
    <definedName name="PANEL_DIST_4a8C" localSheetId="0">#REF!</definedName>
    <definedName name="PANEL_DIST_4a8C">#REF!</definedName>
    <definedName name="PanelDist_6a12_Circ_125a" localSheetId="1">#REF!</definedName>
    <definedName name="PanelDist_6a12_Circ_125a" localSheetId="0">#REF!</definedName>
    <definedName name="PanelDist_6a12_Circ_125a">#REF!</definedName>
    <definedName name="PARARRAYOS_9KV" localSheetId="1">#REF!</definedName>
    <definedName name="PARARRAYOS_9KV" localSheetId="0">#REF!</definedName>
    <definedName name="PARARRAYOS_9KV">#REF!</definedName>
    <definedName name="PEON" localSheetId="1">#REF!</definedName>
    <definedName name="PEON" localSheetId="0">#REF!</definedName>
    <definedName name="PEON">#REF!</definedName>
    <definedName name="Peon_1" localSheetId="0">[4]MO!$B$11</definedName>
    <definedName name="Peon_1">[5]MO!$B$11</definedName>
    <definedName name="Peon_Colchas">[13]MO!$B$11</definedName>
    <definedName name="PEONCARP" localSheetId="1">[11]INS!#REF!</definedName>
    <definedName name="PEONCARP" localSheetId="0">[11]INS!#REF!</definedName>
    <definedName name="PEONCARP">[11]INS!#REF!</definedName>
    <definedName name="PERFIL_CUADRADO_34">[13]INSU!$B$91</definedName>
    <definedName name="Pernos" localSheetId="1">#REF!</definedName>
    <definedName name="Pernos" localSheetId="0">#REF!</definedName>
    <definedName name="Pernos">#REF!</definedName>
    <definedName name="PICO" localSheetId="1">#REF!</definedName>
    <definedName name="PICO" localSheetId="0">#REF!</definedName>
    <definedName name="PICO">#REF!</definedName>
    <definedName name="PIEDRA" localSheetId="1">#REF!</definedName>
    <definedName name="PIEDRA" localSheetId="0">#REF!</definedName>
    <definedName name="PIEDRA">#REF!</definedName>
    <definedName name="PIEDRA_GAVIONES" localSheetId="1">#REF!</definedName>
    <definedName name="PIEDRA_GAVIONES" localSheetId="0">#REF!</definedName>
    <definedName name="PIEDRA_GAVIONES">#REF!</definedName>
    <definedName name="PINO">[17]INS!$D$770</definedName>
    <definedName name="PINTURA_ACR_COLOR_PREPARADO" localSheetId="1">#REF!</definedName>
    <definedName name="PINTURA_ACR_COLOR_PREPARADO" localSheetId="0">#REF!</definedName>
    <definedName name="PINTURA_ACR_COLOR_PREPARADO">#REF!</definedName>
    <definedName name="PINTURA_ACR_EXT" localSheetId="1">#REF!</definedName>
    <definedName name="PINTURA_ACR_EXT" localSheetId="0">#REF!</definedName>
    <definedName name="PINTURA_ACR_EXT">#REF!</definedName>
    <definedName name="PINTURA_ACR_INT" localSheetId="1">#REF!</definedName>
    <definedName name="PINTURA_ACR_INT" localSheetId="0">#REF!</definedName>
    <definedName name="PINTURA_ACR_INT">#REF!</definedName>
    <definedName name="PINTURA_BASE" localSheetId="1">#REF!</definedName>
    <definedName name="PINTURA_BASE" localSheetId="0">#REF!</definedName>
    <definedName name="PINTURA_BASE">#REF!</definedName>
    <definedName name="PINTURA_MANTENIMIENTO" localSheetId="1">#REF!</definedName>
    <definedName name="PINTURA_MANTENIMIENTO" localSheetId="0">#REF!</definedName>
    <definedName name="PINTURA_MANTENIMIENTO">#REF!</definedName>
    <definedName name="PINTURA_OXIDO_ROJO" localSheetId="1">#REF!</definedName>
    <definedName name="PINTURA_OXIDO_ROJO" localSheetId="0">#REF!</definedName>
    <definedName name="PINTURA_OXIDO_ROJO">#REF!</definedName>
    <definedName name="PISO_GRANITO_FONDO_BCO">[13]INSU!$B$103</definedName>
    <definedName name="PLANTA_ELECTRICA" localSheetId="1">#REF!</definedName>
    <definedName name="PLANTA_ELECTRICA" localSheetId="0">#REF!</definedName>
    <definedName name="PLANTA_ELECTRICA">#REF!</definedName>
    <definedName name="PLASTICO">[13]INSU!$B$90</definedName>
    <definedName name="PLIGADORA2">[11]INS!$D$563</definedName>
    <definedName name="PLOMERO" localSheetId="1">[11]INS!#REF!</definedName>
    <definedName name="PLOMERO" localSheetId="0">[11]INS!#REF!</definedName>
    <definedName name="PLOMERO">[11]INS!#REF!</definedName>
    <definedName name="PLOMERO_SOLDADOR" localSheetId="1">#REF!</definedName>
    <definedName name="PLOMERO_SOLDADOR" localSheetId="0">#REF!</definedName>
    <definedName name="PLOMERO_SOLDADOR">#REF!</definedName>
    <definedName name="PLOMEROAYUDANTE" localSheetId="1">[11]INS!#REF!</definedName>
    <definedName name="PLOMEROAYUDANTE" localSheetId="0">[11]INS!#REF!</definedName>
    <definedName name="PLOMEROAYUDANTE">[11]INS!#REF!</definedName>
    <definedName name="PLOMEROOFICIAL" localSheetId="1">[11]INS!#REF!</definedName>
    <definedName name="PLOMEROOFICIAL" localSheetId="0">[11]INS!#REF!</definedName>
    <definedName name="PLOMEROOFICIAL">[11]INS!#REF!</definedName>
    <definedName name="PLYWOOD_34_2CARAS" localSheetId="0">[4]INSU!$D$133</definedName>
    <definedName name="PLYWOOD_34_2CARAS">[5]INSU!$D$133</definedName>
    <definedName name="pmadera2162" localSheetId="1">[15]precios!#REF!</definedName>
    <definedName name="pmadera2162" localSheetId="0">[15]precios!#REF!</definedName>
    <definedName name="pmadera2162">[15]precios!#REF!</definedName>
    <definedName name="po">[22]PRESUPUESTO!$O$9:$O$236</definedName>
    <definedName name="POSTE_HA_25_CUAD" localSheetId="1">#REF!</definedName>
    <definedName name="POSTE_HA_25_CUAD" localSheetId="0">#REF!</definedName>
    <definedName name="POSTE_HA_25_CUAD">#REF!</definedName>
    <definedName name="POSTE_HA_30_CUAD" localSheetId="1">#REF!</definedName>
    <definedName name="POSTE_HA_30_CUAD" localSheetId="0">#REF!</definedName>
    <definedName name="POSTE_HA_30_CUAD">#REF!</definedName>
    <definedName name="POSTE_HA_35_CUAD" localSheetId="1">#REF!</definedName>
    <definedName name="POSTE_HA_35_CUAD" localSheetId="0">#REF!</definedName>
    <definedName name="POSTE_HA_35_CUAD">#REF!</definedName>
    <definedName name="POSTE_HA_40_CUAD" localSheetId="1">#REF!</definedName>
    <definedName name="POSTE_HA_40_CUAD" localSheetId="0">#REF!</definedName>
    <definedName name="POSTE_HA_40_CUAD">#REF!</definedName>
    <definedName name="PREC._UNITARIO">#N/A</definedName>
    <definedName name="precios">[23]Precios!$A$4:$F$1576</definedName>
    <definedName name="PRESUPUESTO">#N/A</definedName>
    <definedName name="PUERTA_PANEL_PINO" localSheetId="1">#REF!</definedName>
    <definedName name="PUERTA_PANEL_PINO" localSheetId="0">#REF!</definedName>
    <definedName name="PUERTA_PANEL_PINO">#REF!</definedName>
    <definedName name="PUERTA_PLYWOOD" localSheetId="1">#REF!</definedName>
    <definedName name="PUERTA_PLYWOOD" localSheetId="0">#REF!</definedName>
    <definedName name="PUERTA_PLYWOOD">#REF!</definedName>
    <definedName name="PULIDO_Y_BRILLADO_ESCALON" localSheetId="1">#REF!</definedName>
    <definedName name="PULIDO_Y_BRILLADO_ESCALON" localSheetId="0">#REF!</definedName>
    <definedName name="PULIDO_Y_BRILLADO_ESCALON">#REF!</definedName>
    <definedName name="PULIDOyBRILLADO_TC" localSheetId="1">#REF!</definedName>
    <definedName name="PULIDOyBRILLADO_TC" localSheetId="0">#REF!</definedName>
    <definedName name="PULIDOyBRILLADO_TC">#REF!</definedName>
    <definedName name="PWINCHE2000K">[11]INS!$D$568</definedName>
    <definedName name="Q" localSheetId="1">#REF!</definedName>
    <definedName name="Q" localSheetId="0">#REF!</definedName>
    <definedName name="Q">#REF!</definedName>
    <definedName name="qw">[22]PRESUPUESTO!$M$10:$AH$731</definedName>
    <definedName name="qwe">[24]INSU!$D$133</definedName>
    <definedName name="RASTRILLO" localSheetId="1">#REF!</definedName>
    <definedName name="RASTRILLO" localSheetId="0">#REF!</definedName>
    <definedName name="RASTRILLO">#REF!</definedName>
    <definedName name="REDUCCION_BUSHING_HG_12x38" localSheetId="1">#REF!</definedName>
    <definedName name="REDUCCION_BUSHING_HG_12x38" localSheetId="0">#REF!</definedName>
    <definedName name="REDUCCION_BUSHING_HG_12x38">#REF!</definedName>
    <definedName name="REDUCCION_PVC_34a12" localSheetId="1">#REF!</definedName>
    <definedName name="REDUCCION_PVC_34a12" localSheetId="0">#REF!</definedName>
    <definedName name="REDUCCION_PVC_34a12">#REF!</definedName>
    <definedName name="REDUCCION_PVC_DREN_4x2" localSheetId="1">#REF!</definedName>
    <definedName name="REDUCCION_PVC_DREN_4x2" localSheetId="0">#REF!</definedName>
    <definedName name="REDUCCION_PVC_DREN_4x2">#REF!</definedName>
    <definedName name="REFERENCIA">[25]COF!$G$733</definedName>
    <definedName name="REGISTRO_ELEC_6x6" localSheetId="1">#REF!</definedName>
    <definedName name="REGISTRO_ELEC_6x6" localSheetId="0">#REF!</definedName>
    <definedName name="REGISTRO_ELEC_6x6">#REF!</definedName>
    <definedName name="REGLA_PAÑETE" localSheetId="1">#REF!</definedName>
    <definedName name="REGLA_PAÑETE" localSheetId="0">#REF!</definedName>
    <definedName name="REGLA_PAÑETE">#REF!</definedName>
    <definedName name="REJILLA_PISO" localSheetId="1">#REF!</definedName>
    <definedName name="REJILLA_PISO" localSheetId="0">#REF!</definedName>
    <definedName name="REJILLA_PISO">#REF!</definedName>
    <definedName name="REJILLAS_1x1" localSheetId="1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1">#REF!</definedName>
    <definedName name="RETRO_320" localSheetId="0">#REF!</definedName>
    <definedName name="RETRO_320">#REF!</definedName>
    <definedName name="REVESTIMIENTO_CERAMICA_20x20" localSheetId="1">#REF!</definedName>
    <definedName name="REVESTIMIENTO_CERAMICA_20x20" localSheetId="0">#REF!</definedName>
    <definedName name="REVESTIMIENTO_CERAMICA_20x20">#REF!</definedName>
    <definedName name="RODILLO_CAT_815" localSheetId="1">#REF!</definedName>
    <definedName name="RODILLO_CAT_815" localSheetId="0">#REF!</definedName>
    <definedName name="RODILLO_CAT_815">#REF!</definedName>
    <definedName name="ROSETA" localSheetId="1">#REF!</definedName>
    <definedName name="ROSETA" localSheetId="0">#REF!</definedName>
    <definedName name="ROSETA">#REF!</definedName>
    <definedName name="SALARIO" localSheetId="1">#REF!</definedName>
    <definedName name="SALARIO" localSheetId="0">#REF!</definedName>
    <definedName name="SALARIO">#REF!</definedName>
    <definedName name="SALIDA">#N/A</definedName>
    <definedName name="SDSDFSDFSDF" localSheetId="1">#REF!</definedName>
    <definedName name="SDSDFSDFSDF" localSheetId="0">#REF!</definedName>
    <definedName name="SDSDFSDFSDF">#REF!</definedName>
    <definedName name="SEGUETA" localSheetId="1">#REF!</definedName>
    <definedName name="SEGUETA" localSheetId="0">#REF!</definedName>
    <definedName name="SEGUETA">#REF!</definedName>
    <definedName name="SIERRA_ELECTRICA" localSheetId="1">#REF!</definedName>
    <definedName name="SIERRA_ELECTRICA" localSheetId="0">#REF!</definedName>
    <definedName name="SIERRA_ELECTRICA">#REF!</definedName>
    <definedName name="SIFON_PVC_1_12" localSheetId="1">#REF!</definedName>
    <definedName name="SIFON_PVC_1_12" localSheetId="0">#REF!</definedName>
    <definedName name="SIFON_PVC_1_12">#REF!</definedName>
    <definedName name="SIFON_PVC_1_14" localSheetId="1">#REF!</definedName>
    <definedName name="SIFON_PVC_1_14" localSheetId="0">#REF!</definedName>
    <definedName name="SIFON_PVC_1_14">#REF!</definedName>
    <definedName name="SIFON_PVC_2" localSheetId="1">#REF!</definedName>
    <definedName name="SIFON_PVC_2" localSheetId="0">#REF!</definedName>
    <definedName name="SIFON_PVC_2">#REF!</definedName>
    <definedName name="SIFON_PVC_4" localSheetId="1">#REF!</definedName>
    <definedName name="SIFON_PVC_4" localSheetId="0">#REF!</definedName>
    <definedName name="SIFON_PVC_4">#REF!</definedName>
    <definedName name="SILICONE" localSheetId="1">#REF!</definedName>
    <definedName name="SILICONE" localSheetId="0">#REF!</definedName>
    <definedName name="SILICONE">#REF!</definedName>
    <definedName name="SOLDADORA" localSheetId="1">#REF!</definedName>
    <definedName name="SOLDADORA" localSheetId="0">#REF!</definedName>
    <definedName name="SOLDADORA">#REF!</definedName>
    <definedName name="spm" localSheetId="1">#REF!</definedName>
    <definedName name="spm" localSheetId="0">#REF!</definedName>
    <definedName name="spm">#REF!</definedName>
    <definedName name="SS">[8]M.O.!$C$12</definedName>
    <definedName name="SUB_TOTAL" localSheetId="1">#REF!</definedName>
    <definedName name="SUB_TOTAL" localSheetId="0">#REF!</definedName>
    <definedName name="SUB_TOTAL">#REF!</definedName>
    <definedName name="TANQUE_55Gls" localSheetId="1">#REF!</definedName>
    <definedName name="TANQUE_55Gls" localSheetId="0">#REF!</definedName>
    <definedName name="TANQUE_55Gls">#REF!</definedName>
    <definedName name="TAPA_ALUMINIO_1x1" localSheetId="1">#REF!</definedName>
    <definedName name="TAPA_ALUMINIO_1x1" localSheetId="0">#REF!</definedName>
    <definedName name="TAPA_ALUMINIO_1x1">#REF!</definedName>
    <definedName name="TAPA_REGISTRO_HF" localSheetId="1">#REF!</definedName>
    <definedName name="TAPA_REGISTRO_HF" localSheetId="0">#REF!</definedName>
    <definedName name="TAPA_REGISTRO_HF">#REF!</definedName>
    <definedName name="TAPA_REGISTRO_HF_LIVIANA" localSheetId="1">#REF!</definedName>
    <definedName name="TAPA_REGISTRO_HF_LIVIANA" localSheetId="0">#REF!</definedName>
    <definedName name="TAPA_REGISTRO_HF_LIVIANA">#REF!</definedName>
    <definedName name="TAPE_3M" localSheetId="1">#REF!</definedName>
    <definedName name="TAPE_3M" localSheetId="0">#REF!</definedName>
    <definedName name="TAPE_3M">#REF!</definedName>
    <definedName name="TC" localSheetId="1">#REF!</definedName>
    <definedName name="TC" localSheetId="0">#REF!</definedName>
    <definedName name="TC">#REF!</definedName>
    <definedName name="TEE_ACERO_12x8" localSheetId="1">#REF!</definedName>
    <definedName name="TEE_ACERO_12x8" localSheetId="0">#REF!</definedName>
    <definedName name="TEE_ACERO_12x8">#REF!</definedName>
    <definedName name="TEE_ACERO_16x12" localSheetId="1">#REF!</definedName>
    <definedName name="TEE_ACERO_16x12" localSheetId="0">#REF!</definedName>
    <definedName name="TEE_ACERO_16x12">#REF!</definedName>
    <definedName name="TEE_ACERO_16x16" localSheetId="1">#REF!</definedName>
    <definedName name="TEE_ACERO_16x16" localSheetId="0">#REF!</definedName>
    <definedName name="TEE_ACERO_16x16">#REF!</definedName>
    <definedName name="TEE_ACERO_16x6" localSheetId="1">#REF!</definedName>
    <definedName name="TEE_ACERO_16x6" localSheetId="0">#REF!</definedName>
    <definedName name="TEE_ACERO_16x6">#REF!</definedName>
    <definedName name="TEE_ACERO_16x8" localSheetId="1">#REF!</definedName>
    <definedName name="TEE_ACERO_16x8" localSheetId="0">#REF!</definedName>
    <definedName name="TEE_ACERO_16x8">#REF!</definedName>
    <definedName name="TEE_ACERO_20x16" localSheetId="1">#REF!</definedName>
    <definedName name="TEE_ACERO_20x16" localSheetId="0">#REF!</definedName>
    <definedName name="TEE_ACERO_20x16">#REF!</definedName>
    <definedName name="TEE_CPVC_12" localSheetId="1">#REF!</definedName>
    <definedName name="TEE_CPVC_12" localSheetId="0">#REF!</definedName>
    <definedName name="TEE_CPVC_12">#REF!</definedName>
    <definedName name="TEE_HG_1" localSheetId="1">#REF!</definedName>
    <definedName name="TEE_HG_1" localSheetId="0">#REF!</definedName>
    <definedName name="TEE_HG_1">#REF!</definedName>
    <definedName name="TEE_HG_1_12" localSheetId="1">#REF!</definedName>
    <definedName name="TEE_HG_1_12" localSheetId="0">#REF!</definedName>
    <definedName name="TEE_HG_1_12">#REF!</definedName>
    <definedName name="TEE_HG_12" localSheetId="1">#REF!</definedName>
    <definedName name="TEE_HG_12" localSheetId="0">#REF!</definedName>
    <definedName name="TEE_HG_12">#REF!</definedName>
    <definedName name="TEE_HG_34" localSheetId="1">#REF!</definedName>
    <definedName name="TEE_HG_34" localSheetId="0">#REF!</definedName>
    <definedName name="TEE_HG_34">#REF!</definedName>
    <definedName name="TEE_PVC_PRES_1" localSheetId="1">#REF!</definedName>
    <definedName name="TEE_PVC_PRES_1" localSheetId="0">#REF!</definedName>
    <definedName name="TEE_PVC_PRES_1">#REF!</definedName>
    <definedName name="TEE_PVC_PRES_12" localSheetId="1">#REF!</definedName>
    <definedName name="TEE_PVC_PRES_12" localSheetId="0">#REF!</definedName>
    <definedName name="TEE_PVC_PRES_12">#REF!</definedName>
    <definedName name="TEE_PVC_PRES_34" localSheetId="1">#REF!</definedName>
    <definedName name="TEE_PVC_PRES_34" localSheetId="0">#REF!</definedName>
    <definedName name="TEE_PVC_PRES_34">#REF!</definedName>
    <definedName name="TEFLON" localSheetId="1">#REF!</definedName>
    <definedName name="TEFLON" localSheetId="0">#REF!</definedName>
    <definedName name="TEFLON">#REF!</definedName>
    <definedName name="THINNER" localSheetId="1">#REF!</definedName>
    <definedName name="THINNER" localSheetId="0">#REF!</definedName>
    <definedName name="THINNER">#REF!</definedName>
    <definedName name="_xlnm.Print_Titles" localSheetId="1">'RED COLECTORA'!$1:$6</definedName>
    <definedName name="_xlnm.Print_Titles">#N/A</definedName>
    <definedName name="Tolas" localSheetId="1">#REF!</definedName>
    <definedName name="Tolas" localSheetId="0">#REF!</definedName>
    <definedName name="Tolas">#REF!</definedName>
    <definedName name="TOMACORRIENTE_110V" localSheetId="1">#REF!</definedName>
    <definedName name="TOMACORRIENTE_110V" localSheetId="0">#REF!</definedName>
    <definedName name="TOMACORRIENTE_110V">#REF!</definedName>
    <definedName name="TOMACORRIENTE_220V_SENC" localSheetId="1">#REF!</definedName>
    <definedName name="TOMACORRIENTE_220V_SENC" localSheetId="0">#REF!</definedName>
    <definedName name="TOMACORRIENTE_220V_SENC">#REF!</definedName>
    <definedName name="TOMACORRIENTE_30a" localSheetId="1">#REF!</definedName>
    <definedName name="TOMACORRIENTE_30a" localSheetId="0">#REF!</definedName>
    <definedName name="TOMACORRIENTE_30a">#REF!</definedName>
    <definedName name="Topografo" localSheetId="1">#REF!</definedName>
    <definedName name="Topografo" localSheetId="0">#REF!</definedName>
    <definedName name="Topografo">#REF!</definedName>
    <definedName name="TORNILLOS" localSheetId="1">#REF!</definedName>
    <definedName name="TORNILLOS" localSheetId="0">#REF!</definedName>
    <definedName name="TORNILLOS">#REF!</definedName>
    <definedName name="TORNILLOS_INODORO" localSheetId="1">#REF!</definedName>
    <definedName name="TORNILLOS_INODORO" localSheetId="0">#REF!</definedName>
    <definedName name="TORNILLOS_INODORO">#REF!</definedName>
    <definedName name="TRACTOR_D8K" localSheetId="1">#REF!</definedName>
    <definedName name="TRACTOR_D8K" localSheetId="0">#REF!</definedName>
    <definedName name="TRACTOR_D8K">#REF!</definedName>
    <definedName name="TRANSFER_MANUAL_150_3AMPS" localSheetId="1">#REF!</definedName>
    <definedName name="TRANSFER_MANUAL_150_3AMPS" localSheetId="0">#REF!</definedName>
    <definedName name="TRANSFER_MANUAL_150_3AMPS">#REF!</definedName>
    <definedName name="TRANSFER_MANUAL_800_3AMPS" localSheetId="1">#REF!</definedName>
    <definedName name="TRANSFER_MANUAL_800_3AMPS" localSheetId="0">#REF!</definedName>
    <definedName name="TRANSFER_MANUAL_800_3AMPS">#REF!</definedName>
    <definedName name="TRANSFORMADOR_100KVA_240_480_POSTE" localSheetId="1">#REF!</definedName>
    <definedName name="TRANSFORMADOR_100KVA_240_480_POSTE" localSheetId="0">#REF!</definedName>
    <definedName name="TRANSFORMADOR_100KVA_240_480_POSTE">#REF!</definedName>
    <definedName name="TRANSFORMADOR_15KVA_120_240_POSTE" localSheetId="1">#REF!</definedName>
    <definedName name="TRANSFORMADOR_15KVA_120_240_POSTE" localSheetId="0">#REF!</definedName>
    <definedName name="TRANSFORMADOR_15KVA_120_240_POSTE">#REF!</definedName>
    <definedName name="TRANSFORMADOR_25KVA_240_480_POSTE" localSheetId="1">#REF!</definedName>
    <definedName name="TRANSFORMADOR_25KVA_240_480_POSTE" localSheetId="0">#REF!</definedName>
    <definedName name="TRANSFORMADOR_25KVA_240_480_POSTE">#REF!</definedName>
    <definedName name="Trompo" localSheetId="1">#REF!</definedName>
    <definedName name="Trompo" localSheetId="0">#REF!</definedName>
    <definedName name="Trompo">#REF!</definedName>
    <definedName name="TUBO_ACERO_16" localSheetId="1">#REF!</definedName>
    <definedName name="TUBO_ACERO_16" localSheetId="0">#REF!</definedName>
    <definedName name="TUBO_ACERO_16">#REF!</definedName>
    <definedName name="TUBO_ACERO_20" localSheetId="1">#REF!</definedName>
    <definedName name="TUBO_ACERO_20" localSheetId="0">#REF!</definedName>
    <definedName name="TUBO_ACERO_20">#REF!</definedName>
    <definedName name="TUBO_ACERO_20_e14" localSheetId="1">#REF!</definedName>
    <definedName name="TUBO_ACERO_20_e14" localSheetId="0">#REF!</definedName>
    <definedName name="TUBO_ACERO_20_e14">#REF!</definedName>
    <definedName name="TUBO_ACERO_3" localSheetId="1">#REF!</definedName>
    <definedName name="TUBO_ACERO_3" localSheetId="0">#REF!</definedName>
    <definedName name="TUBO_ACERO_3">#REF!</definedName>
    <definedName name="TUBO_ACERO_4" localSheetId="1">#REF!</definedName>
    <definedName name="TUBO_ACERO_4" localSheetId="0">#REF!</definedName>
    <definedName name="TUBO_ACERO_4">#REF!</definedName>
    <definedName name="TUBO_ACERO_6" localSheetId="1">#REF!</definedName>
    <definedName name="TUBO_ACERO_6" localSheetId="0">#REF!</definedName>
    <definedName name="TUBO_ACERO_6">#REF!</definedName>
    <definedName name="TUBO_ACERO_8" localSheetId="1">#REF!</definedName>
    <definedName name="TUBO_ACERO_8" localSheetId="0">#REF!</definedName>
    <definedName name="TUBO_ACERO_8">#REF!</definedName>
    <definedName name="TUBO_CPVC_12" localSheetId="1">#REF!</definedName>
    <definedName name="TUBO_CPVC_12" localSheetId="0">#REF!</definedName>
    <definedName name="TUBO_CPVC_12">#REF!</definedName>
    <definedName name="TUBO_FLEXIBLE_INODORO_C_TUERCA" localSheetId="1">#REF!</definedName>
    <definedName name="TUBO_FLEXIBLE_INODORO_C_TUERCA" localSheetId="0">#REF!</definedName>
    <definedName name="TUBO_FLEXIBLE_INODORO_C_TUERCA">#REF!</definedName>
    <definedName name="TUBO_HA_36" localSheetId="1">#REF!</definedName>
    <definedName name="TUBO_HA_36" localSheetId="0">#REF!</definedName>
    <definedName name="TUBO_HA_36">#REF!</definedName>
    <definedName name="TUBO_HG_1" localSheetId="1">#REF!</definedName>
    <definedName name="TUBO_HG_1" localSheetId="0">#REF!</definedName>
    <definedName name="TUBO_HG_1">#REF!</definedName>
    <definedName name="TUBO_HG_1_12" localSheetId="1">#REF!</definedName>
    <definedName name="TUBO_HG_1_12" localSheetId="0">#REF!</definedName>
    <definedName name="TUBO_HG_1_12">#REF!</definedName>
    <definedName name="TUBO_HG_12" localSheetId="1">#REF!</definedName>
    <definedName name="TUBO_HG_12" localSheetId="0">#REF!</definedName>
    <definedName name="TUBO_HG_12">#REF!</definedName>
    <definedName name="TUBO_HG_34" localSheetId="1">#REF!</definedName>
    <definedName name="TUBO_HG_34" localSheetId="0">#REF!</definedName>
    <definedName name="TUBO_HG_34">#REF!</definedName>
    <definedName name="TUBO_PVC_DRENAJE_1_12" localSheetId="1">#REF!</definedName>
    <definedName name="TUBO_PVC_DRENAJE_1_12" localSheetId="0">#REF!</definedName>
    <definedName name="TUBO_PVC_DRENAJE_1_12">#REF!</definedName>
    <definedName name="TUBO_PVC_SCH40_12" localSheetId="1">#REF!</definedName>
    <definedName name="TUBO_PVC_SCH40_12" localSheetId="0">#REF!</definedName>
    <definedName name="TUBO_PVC_SCH40_12">#REF!</definedName>
    <definedName name="TUBO_PVC_SCH40_34" localSheetId="1">#REF!</definedName>
    <definedName name="TUBO_PVC_SCH40_34" localSheetId="0">#REF!</definedName>
    <definedName name="TUBO_PVC_SCH40_34">#REF!</definedName>
    <definedName name="TUBO_PVC_SDR21_2" localSheetId="1">#REF!</definedName>
    <definedName name="TUBO_PVC_SDR21_2" localSheetId="0">#REF!</definedName>
    <definedName name="TUBO_PVC_SDR21_2">#REF!</definedName>
    <definedName name="TUBO_PVC_SDR21_JG_16" localSheetId="1">#REF!</definedName>
    <definedName name="TUBO_PVC_SDR21_JG_16" localSheetId="0">#REF!</definedName>
    <definedName name="TUBO_PVC_SDR21_JG_16">#REF!</definedName>
    <definedName name="TUBO_PVC_SDR21_JG_6" localSheetId="1">#REF!</definedName>
    <definedName name="TUBO_PVC_SDR21_JG_6" localSheetId="0">#REF!</definedName>
    <definedName name="TUBO_PVC_SDR21_JG_6">#REF!</definedName>
    <definedName name="TUBO_PVC_SDR21_JG_8" localSheetId="1">#REF!</definedName>
    <definedName name="TUBO_PVC_SDR21_JG_8" localSheetId="0">#REF!</definedName>
    <definedName name="TUBO_PVC_SDR21_JG_8">#REF!</definedName>
    <definedName name="TUBO_PVC_SDR26_12" localSheetId="1">#REF!</definedName>
    <definedName name="TUBO_PVC_SDR26_12" localSheetId="0">#REF!</definedName>
    <definedName name="TUBO_PVC_SDR26_12">#REF!</definedName>
    <definedName name="TUBO_PVC_SDR26_2" localSheetId="1">#REF!</definedName>
    <definedName name="TUBO_PVC_SDR26_2" localSheetId="0">#REF!</definedName>
    <definedName name="TUBO_PVC_SDR26_2">#REF!</definedName>
    <definedName name="TUBO_PVC_SDR26_34" localSheetId="1">#REF!</definedName>
    <definedName name="TUBO_PVC_SDR26_34" localSheetId="0">#REF!</definedName>
    <definedName name="TUBO_PVC_SDR26_34">#REF!</definedName>
    <definedName name="TUBO_PVC_SDR26_JG_16" localSheetId="1">#REF!</definedName>
    <definedName name="TUBO_PVC_SDR26_JG_16" localSheetId="0">#REF!</definedName>
    <definedName name="TUBO_PVC_SDR26_JG_16">#REF!</definedName>
    <definedName name="TUBO_PVC_SDR26_JG_3" localSheetId="1">#REF!</definedName>
    <definedName name="TUBO_PVC_SDR26_JG_3" localSheetId="0">#REF!</definedName>
    <definedName name="TUBO_PVC_SDR26_JG_3">#REF!</definedName>
    <definedName name="TUBO_PVC_SDR26_JG_4" localSheetId="1">#REF!</definedName>
    <definedName name="TUBO_PVC_SDR26_JG_4" localSheetId="0">#REF!</definedName>
    <definedName name="TUBO_PVC_SDR26_JG_4">#REF!</definedName>
    <definedName name="TUBO_PVC_SDR26_JG_6" localSheetId="1">#REF!</definedName>
    <definedName name="TUBO_PVC_SDR26_JG_6" localSheetId="0">#REF!</definedName>
    <definedName name="TUBO_PVC_SDR26_JG_6">#REF!</definedName>
    <definedName name="TUBO_PVC_SDR26_JG_8" localSheetId="1">#REF!</definedName>
    <definedName name="TUBO_PVC_SDR26_JG_8" localSheetId="0">#REF!</definedName>
    <definedName name="TUBO_PVC_SDR26_JG_8">#REF!</definedName>
    <definedName name="TUBO_PVC_SDR325_JG_16" localSheetId="1">#REF!</definedName>
    <definedName name="TUBO_PVC_SDR325_JG_16" localSheetId="0">#REF!</definedName>
    <definedName name="TUBO_PVC_SDR325_JG_16">#REF!</definedName>
    <definedName name="TUBO_PVC_SDR325_JG_20" localSheetId="1">#REF!</definedName>
    <definedName name="TUBO_PVC_SDR325_JG_20" localSheetId="0">#REF!</definedName>
    <definedName name="TUBO_PVC_SDR325_JG_20">#REF!</definedName>
    <definedName name="TUBO_PVC_SDR325_JG_8" localSheetId="1">#REF!</definedName>
    <definedName name="TUBO_PVC_SDR325_JG_8" localSheetId="0">#REF!</definedName>
    <definedName name="TUBO_PVC_SDR325_JG_8">#REF!</definedName>
    <definedName name="TUBO_PVC_SDR41_2" localSheetId="1">#REF!</definedName>
    <definedName name="TUBO_PVC_SDR41_2" localSheetId="0">#REF!</definedName>
    <definedName name="TUBO_PVC_SDR41_2">#REF!</definedName>
    <definedName name="TUBO_PVC_SDR41_3" localSheetId="1">#REF!</definedName>
    <definedName name="TUBO_PVC_SDR41_3" localSheetId="0">#REF!</definedName>
    <definedName name="TUBO_PVC_SDR41_3">#REF!</definedName>
    <definedName name="TUBO_PVC_SDR41_4" localSheetId="1">#REF!</definedName>
    <definedName name="TUBO_PVC_SDR41_4" localSheetId="0">#REF!</definedName>
    <definedName name="TUBO_PVC_SDR41_4">#REF!</definedName>
    <definedName name="TYPE_3M" localSheetId="1">#REF!</definedName>
    <definedName name="TYPE_3M" localSheetId="0">#REF!</definedName>
    <definedName name="TYPE_3M">#REF!</definedName>
    <definedName name="UND">#N/A</definedName>
    <definedName name="UNION_HG_1" localSheetId="1">#REF!</definedName>
    <definedName name="UNION_HG_1" localSheetId="0">#REF!</definedName>
    <definedName name="UNION_HG_1">#REF!</definedName>
    <definedName name="UNION_HG_12" localSheetId="1">#REF!</definedName>
    <definedName name="UNION_HG_12" localSheetId="0">#REF!</definedName>
    <definedName name="UNION_HG_12">#REF!</definedName>
    <definedName name="UNION_HG_34" localSheetId="1">#REF!</definedName>
    <definedName name="UNION_HG_34" localSheetId="0">#REF!</definedName>
    <definedName name="UNION_HG_34">#REF!</definedName>
    <definedName name="UNION_PVC_PRES_12" localSheetId="1">#REF!</definedName>
    <definedName name="UNION_PVC_PRES_12" localSheetId="0">#REF!</definedName>
    <definedName name="UNION_PVC_PRES_12">#REF!</definedName>
    <definedName name="UNION_PVC_PRES_34" localSheetId="1">#REF!</definedName>
    <definedName name="UNION_PVC_PRES_34" localSheetId="0">#REF!</definedName>
    <definedName name="UNION_PVC_PRES_34">#REF!</definedName>
    <definedName name="vaciadohormigonindustrial" localSheetId="1">#REF!</definedName>
    <definedName name="vaciadohormigonindustrial" localSheetId="0">#REF!</definedName>
    <definedName name="vaciadohormigonindustrial">#REF!</definedName>
    <definedName name="vaciadozapata" localSheetId="1">#REF!</definedName>
    <definedName name="vaciadozapata" localSheetId="0">#REF!</definedName>
    <definedName name="vaciadozapata">#REF!</definedName>
    <definedName name="VALVULA_AIRE_1_HF_ROSCADA" localSheetId="1">#REF!</definedName>
    <definedName name="VALVULA_AIRE_1_HF_ROSCADA" localSheetId="0">#REF!</definedName>
    <definedName name="VALVULA_AIRE_1_HF_ROSCADA">#REF!</definedName>
    <definedName name="VALVULA_AIRE_3_HF_ROSCADA" localSheetId="1">#REF!</definedName>
    <definedName name="VALVULA_AIRE_3_HF_ROSCADA" localSheetId="0">#REF!</definedName>
    <definedName name="VALVULA_AIRE_3_HF_ROSCADA">#REF!</definedName>
    <definedName name="VALVULA_AIRE_34_HF_ROSCADA" localSheetId="1">#REF!</definedName>
    <definedName name="VALVULA_AIRE_34_HF_ROSCADA" localSheetId="0">#REF!</definedName>
    <definedName name="VALVULA_AIRE_34_HF_ROSCADA">#REF!</definedName>
    <definedName name="VALVULA_COMP_12_HF_PLATILLADA" localSheetId="1">#REF!</definedName>
    <definedName name="VALVULA_COMP_12_HF_PLATILLADA" localSheetId="0">#REF!</definedName>
    <definedName name="VALVULA_COMP_12_HF_PLATILLADA">#REF!</definedName>
    <definedName name="VALVULA_COMP_16_HF_PLATILLADA" localSheetId="1">#REF!</definedName>
    <definedName name="VALVULA_COMP_16_HF_PLATILLADA" localSheetId="0">#REF!</definedName>
    <definedName name="VALVULA_COMP_16_HF_PLATILLADA">#REF!</definedName>
    <definedName name="VALVULA_COMP_2_12_HF_ROSCADA" localSheetId="1">#REF!</definedName>
    <definedName name="VALVULA_COMP_2_12_HF_ROSCADA" localSheetId="0">#REF!</definedName>
    <definedName name="VALVULA_COMP_2_12_HF_ROSCADA">#REF!</definedName>
    <definedName name="VALVULA_COMP_2_HF_ROSCADA" localSheetId="1">#REF!</definedName>
    <definedName name="VALVULA_COMP_2_HF_ROSCADA" localSheetId="0">#REF!</definedName>
    <definedName name="VALVULA_COMP_2_HF_ROSCADA">#REF!</definedName>
    <definedName name="VALVULA_COMP_20_HF_PLATILLADA" localSheetId="1">#REF!</definedName>
    <definedName name="VALVULA_COMP_20_HF_PLATILLADA" localSheetId="0">#REF!</definedName>
    <definedName name="VALVULA_COMP_20_HF_PLATILLADA">#REF!</definedName>
    <definedName name="VALVULA_COMP_3_HF_ROSCADA" localSheetId="1">#REF!</definedName>
    <definedName name="VALVULA_COMP_3_HF_ROSCADA" localSheetId="0">#REF!</definedName>
    <definedName name="VALVULA_COMP_3_HF_ROSCADA">#REF!</definedName>
    <definedName name="VALVULA_COMP_4_HF_PLATILLADA" localSheetId="1">#REF!</definedName>
    <definedName name="VALVULA_COMP_4_HF_PLATILLADA" localSheetId="0">#REF!</definedName>
    <definedName name="VALVULA_COMP_4_HF_PLATILLADA">#REF!</definedName>
    <definedName name="VALVULA_COMP_4_HF_ROSCADA" localSheetId="1">#REF!</definedName>
    <definedName name="VALVULA_COMP_4_HF_ROSCADA" localSheetId="0">#REF!</definedName>
    <definedName name="VALVULA_COMP_4_HF_ROSCADA">#REF!</definedName>
    <definedName name="VALVULA_COMP_6_HF_PLATILLADA" localSheetId="1">#REF!</definedName>
    <definedName name="VALVULA_COMP_6_HF_PLATILLADA" localSheetId="0">#REF!</definedName>
    <definedName name="VALVULA_COMP_6_HF_PLATILLADA">#REF!</definedName>
    <definedName name="VALVULA_COMP_8_HF_PLATILLADA" localSheetId="1">#REF!</definedName>
    <definedName name="VALVULA_COMP_8_HF_PLATILLADA" localSheetId="0">#REF!</definedName>
    <definedName name="VALVULA_COMP_8_HF_PLATILLADA">#REF!</definedName>
    <definedName name="VARILLA_BLOQUES_20" localSheetId="1">#REF!</definedName>
    <definedName name="VARILLA_BLOQUES_20" localSheetId="0">#REF!</definedName>
    <definedName name="VARILLA_BLOQUES_20">#REF!</definedName>
    <definedName name="VARILLA_BLOQUES_40" localSheetId="1">#REF!</definedName>
    <definedName name="VARILLA_BLOQUES_40" localSheetId="0">#REF!</definedName>
    <definedName name="VARILLA_BLOQUES_40">#REF!</definedName>
    <definedName name="VARILLA_BLOQUES_60" localSheetId="1">#REF!</definedName>
    <definedName name="VARILLA_BLOQUES_60" localSheetId="0">#REF!</definedName>
    <definedName name="VARILLA_BLOQUES_60">#REF!</definedName>
    <definedName name="VARILLA_BLOQUES_80" localSheetId="1">#REF!</definedName>
    <definedName name="VARILLA_BLOQUES_80" localSheetId="0">#REF!</definedName>
    <definedName name="VARILLA_BLOQUES_80">#REF!</definedName>
    <definedName name="VCOLGANTE1590" localSheetId="1">#REF!</definedName>
    <definedName name="VCOLGANTE1590" localSheetId="0">#REF!</definedName>
    <definedName name="VCOLGANTE1590">#REF!</definedName>
    <definedName name="VIBRADO" localSheetId="1">#REF!</definedName>
    <definedName name="VIBRADO" localSheetId="0">#REF!</definedName>
    <definedName name="VIBRADO">#REF!</definedName>
    <definedName name="VIGASHP" localSheetId="1">#REF!</definedName>
    <definedName name="VIGASHP" localSheetId="0">#REF!</definedName>
    <definedName name="VIGASHP">#REF!</definedName>
    <definedName name="VIOLINADO" localSheetId="1">#REF!</definedName>
    <definedName name="VIOLINADO" localSheetId="0">#REF!</definedName>
    <definedName name="VIOLINADO">#REF!</definedName>
    <definedName name="VUELO10" localSheetId="1">#REF!</definedName>
    <definedName name="VUELO10" localSheetId="0">#REF!</definedName>
    <definedName name="VUELO10">#REF!</definedName>
    <definedName name="Winche" localSheetId="1">#REF!</definedName>
    <definedName name="Winche" localSheetId="0">#REF!</definedName>
    <definedName name="Winche">#REF!</definedName>
    <definedName name="YEE_PVC_DREN_2" localSheetId="1">#REF!</definedName>
    <definedName name="YEE_PVC_DREN_2" localSheetId="0">#REF!</definedName>
    <definedName name="YEE_PVC_DREN_2">#REF!</definedName>
    <definedName name="YEE_PVC_DREN_3" localSheetId="1">#REF!</definedName>
    <definedName name="YEE_PVC_DREN_3" localSheetId="0">#REF!</definedName>
    <definedName name="YEE_PVC_DREN_3">#REF!</definedName>
    <definedName name="YEE_PVC_DREN_4" localSheetId="1">#REF!</definedName>
    <definedName name="YEE_PVC_DREN_4" localSheetId="0">#REF!</definedName>
    <definedName name="YEE_PVC_DREN_4">#REF!</definedName>
    <definedName name="YEE_PVC_DREN_4x2" localSheetId="1">#REF!</definedName>
    <definedName name="YEE_PVC_DREN_4x2" localSheetId="0">#REF!</definedName>
    <definedName name="YEE_PVC_DREN_4x2">#REF!</definedName>
    <definedName name="ZINC_CAL26_3x6" localSheetId="1">#REF!</definedName>
    <definedName name="ZINC_CAL26_3x6" localSheetId="0">#REF!</definedName>
    <definedName name="ZINC_CAL26_3x6">#REF!</definedName>
    <definedName name="ZOCALO_8x34" localSheetId="1">#REF!</definedName>
    <definedName name="ZOCALO_8x34" localSheetId="0">#REF!</definedName>
    <definedName name="ZOCALO_8x34">#REF!</definedName>
  </definedNames>
  <calcPr calcId="152511" fullPrecision="0" concurrentCalc="0"/>
</workbook>
</file>

<file path=xl/calcChain.xml><?xml version="1.0" encoding="utf-8"?>
<calcChain xmlns="http://schemas.openxmlformats.org/spreadsheetml/2006/main">
  <c r="F303" i="28" l="1"/>
  <c r="F380" i="28"/>
  <c r="F341" i="28"/>
  <c r="F342" i="28"/>
  <c r="F343" i="28"/>
  <c r="F344" i="28"/>
  <c r="F345" i="28"/>
  <c r="F346" i="28"/>
  <c r="F347" i="28"/>
  <c r="F348" i="28"/>
  <c r="F349" i="28"/>
  <c r="F350" i="28"/>
  <c r="F351" i="28"/>
  <c r="F352" i="28"/>
  <c r="F353" i="28"/>
  <c r="F354" i="28"/>
  <c r="F355" i="28"/>
  <c r="F358" i="28"/>
  <c r="F359" i="28"/>
  <c r="F360" i="28"/>
  <c r="F361" i="28"/>
  <c r="F362" i="28"/>
  <c r="F363" i="28"/>
  <c r="F364" i="28"/>
  <c r="F365" i="28"/>
  <c r="F366" i="28"/>
  <c r="F367" i="28"/>
  <c r="F368" i="28"/>
  <c r="F369" i="28"/>
  <c r="F370" i="28"/>
  <c r="F371" i="28"/>
  <c r="F372" i="28"/>
  <c r="F373" i="28"/>
  <c r="F374" i="28"/>
  <c r="F375" i="28"/>
  <c r="F376" i="28"/>
  <c r="F377" i="28"/>
  <c r="F379" i="28"/>
  <c r="F381" i="28"/>
  <c r="F10" i="28"/>
  <c r="F13" i="28"/>
  <c r="F14" i="28"/>
  <c r="F15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1" i="28"/>
  <c r="F32" i="28"/>
  <c r="F33" i="28"/>
  <c r="F34" i="28"/>
  <c r="F37" i="28"/>
  <c r="F39" i="28"/>
  <c r="F40" i="28"/>
  <c r="F41" i="28"/>
  <c r="F42" i="28"/>
  <c r="F46" i="28"/>
  <c r="F49" i="28"/>
  <c r="F50" i="28"/>
  <c r="F51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7" i="28"/>
  <c r="F68" i="28"/>
  <c r="F71" i="28"/>
  <c r="F73" i="28"/>
  <c r="F74" i="28"/>
  <c r="F75" i="28"/>
  <c r="F76" i="28"/>
  <c r="F80" i="28"/>
  <c r="F83" i="28"/>
  <c r="F84" i="28"/>
  <c r="F85" i="28"/>
  <c r="F87" i="28"/>
  <c r="F88" i="28"/>
  <c r="F89" i="28"/>
  <c r="F90" i="28"/>
  <c r="F91" i="28"/>
  <c r="F92" i="28"/>
  <c r="F93" i="28"/>
  <c r="F94" i="28"/>
  <c r="F95" i="28"/>
  <c r="F96" i="28"/>
  <c r="F97" i="28"/>
  <c r="F98" i="28"/>
  <c r="F99" i="28"/>
  <c r="F101" i="28"/>
  <c r="F102" i="28"/>
  <c r="F103" i="28"/>
  <c r="F104" i="28"/>
  <c r="F105" i="28"/>
  <c r="F106" i="28"/>
  <c r="F107" i="28"/>
  <c r="F108" i="28"/>
  <c r="F109" i="28"/>
  <c r="F112" i="28"/>
  <c r="F113" i="28"/>
  <c r="F115" i="28"/>
  <c r="F116" i="28"/>
  <c r="F117" i="28"/>
  <c r="F118" i="28"/>
  <c r="F122" i="28"/>
  <c r="F125" i="28"/>
  <c r="F126" i="28"/>
  <c r="F127" i="28"/>
  <c r="F129" i="28"/>
  <c r="F130" i="28"/>
  <c r="F131" i="28"/>
  <c r="F132" i="28"/>
  <c r="F133" i="28"/>
  <c r="F134" i="28"/>
  <c r="F135" i="28"/>
  <c r="F136" i="28"/>
  <c r="F137" i="28"/>
  <c r="F138" i="28"/>
  <c r="F139" i="28"/>
  <c r="F140" i="28"/>
  <c r="F141" i="28"/>
  <c r="F143" i="28"/>
  <c r="F144" i="28"/>
  <c r="F147" i="28"/>
  <c r="F148" i="28"/>
  <c r="F150" i="28"/>
  <c r="F151" i="28"/>
  <c r="F152" i="28"/>
  <c r="F153" i="28"/>
  <c r="F157" i="28"/>
  <c r="F160" i="28"/>
  <c r="F161" i="28"/>
  <c r="F162" i="28"/>
  <c r="F164" i="28"/>
  <c r="F165" i="28"/>
  <c r="F166" i="28"/>
  <c r="F167" i="28"/>
  <c r="F168" i="28"/>
  <c r="F169" i="28"/>
  <c r="F170" i="28"/>
  <c r="F171" i="28"/>
  <c r="F172" i="28"/>
  <c r="F173" i="28"/>
  <c r="F174" i="28"/>
  <c r="F175" i="28"/>
  <c r="F176" i="28"/>
  <c r="F178" i="28"/>
  <c r="F179" i="28"/>
  <c r="F180" i="28"/>
  <c r="F181" i="28"/>
  <c r="F182" i="28"/>
  <c r="F183" i="28"/>
  <c r="F186" i="28"/>
  <c r="F187" i="28"/>
  <c r="F189" i="28"/>
  <c r="F190" i="28"/>
  <c r="F191" i="28"/>
  <c r="F192" i="28"/>
  <c r="F196" i="28"/>
  <c r="F199" i="28"/>
  <c r="F200" i="28"/>
  <c r="F201" i="28"/>
  <c r="F203" i="28"/>
  <c r="F204" i="28"/>
  <c r="F205" i="28"/>
  <c r="F206" i="28"/>
  <c r="F207" i="28"/>
  <c r="F208" i="28"/>
  <c r="F209" i="28"/>
  <c r="F210" i="28"/>
  <c r="F211" i="28"/>
  <c r="F212" i="28"/>
  <c r="F213" i="28"/>
  <c r="F214" i="28"/>
  <c r="F215" i="28"/>
  <c r="F217" i="28"/>
  <c r="F218" i="28"/>
  <c r="F219" i="28"/>
  <c r="F220" i="28"/>
  <c r="F221" i="28"/>
  <c r="F222" i="28"/>
  <c r="F223" i="28"/>
  <c r="F224" i="28"/>
  <c r="F225" i="28"/>
  <c r="F228" i="28"/>
  <c r="F229" i="28"/>
  <c r="F231" i="28"/>
  <c r="F232" i="28"/>
  <c r="F233" i="28"/>
  <c r="F234" i="28"/>
  <c r="F238" i="28"/>
  <c r="F241" i="28"/>
  <c r="F242" i="28"/>
  <c r="F243" i="28"/>
  <c r="F245" i="28"/>
  <c r="F246" i="28"/>
  <c r="F247" i="28"/>
  <c r="F248" i="28"/>
  <c r="F249" i="28"/>
  <c r="F250" i="28"/>
  <c r="F251" i="28"/>
  <c r="F252" i="28"/>
  <c r="F253" i="28"/>
  <c r="F254" i="28"/>
  <c r="F255" i="28"/>
  <c r="F256" i="28"/>
  <c r="F257" i="28"/>
  <c r="F259" i="28"/>
  <c r="F260" i="28"/>
  <c r="F261" i="28"/>
  <c r="F262" i="28"/>
  <c r="F263" i="28"/>
  <c r="F264" i="28"/>
  <c r="F265" i="28"/>
  <c r="F266" i="28"/>
  <c r="F267" i="28"/>
  <c r="F268" i="28"/>
  <c r="F271" i="28"/>
  <c r="F272" i="28"/>
  <c r="F274" i="28"/>
  <c r="F275" i="28"/>
  <c r="F276" i="28"/>
  <c r="F277" i="28"/>
  <c r="F310" i="28"/>
  <c r="F311" i="28"/>
  <c r="F312" i="28"/>
  <c r="F313" i="28"/>
  <c r="F314" i="28"/>
  <c r="F315" i="28"/>
  <c r="F316" i="28"/>
  <c r="F317" i="28"/>
  <c r="F318" i="28"/>
  <c r="F319" i="28"/>
  <c r="F320" i="28"/>
  <c r="F321" i="28"/>
  <c r="F322" i="28"/>
  <c r="F325" i="28"/>
  <c r="F326" i="28"/>
  <c r="F327" i="28"/>
  <c r="F328" i="28"/>
  <c r="F329" i="28"/>
  <c r="F330" i="28"/>
  <c r="F331" i="28"/>
  <c r="F284" i="28"/>
  <c r="F285" i="28"/>
  <c r="F286" i="28"/>
  <c r="F287" i="28"/>
  <c r="F288" i="28"/>
  <c r="F289" i="28"/>
  <c r="F290" i="28"/>
  <c r="F291" i="28"/>
  <c r="F292" i="28"/>
  <c r="F293" i="28"/>
  <c r="F294" i="28"/>
  <c r="F295" i="28"/>
  <c r="F296" i="28"/>
  <c r="F299" i="28"/>
  <c r="F300" i="28"/>
  <c r="F301" i="28"/>
  <c r="F302" i="28"/>
  <c r="F304" i="28"/>
  <c r="F305" i="28"/>
  <c r="F333" i="28"/>
  <c r="F383" i="28"/>
  <c r="F384" i="28"/>
  <c r="F387" i="28"/>
  <c r="F388" i="28"/>
  <c r="F389" i="28"/>
  <c r="F390" i="28"/>
  <c r="F391" i="28"/>
  <c r="F392" i="28"/>
  <c r="F393" i="28"/>
  <c r="F394" i="28"/>
  <c r="F395" i="28"/>
  <c r="F396" i="28"/>
  <c r="F397" i="28"/>
  <c r="F398" i="28"/>
  <c r="F399" i="28"/>
  <c r="F401" i="28"/>
  <c r="F403" i="28"/>
  <c r="A73" i="28"/>
  <c r="A74" i="28"/>
  <c r="A75" i="28"/>
  <c r="F43" i="28"/>
  <c r="S214" i="23"/>
  <c r="S201" i="23"/>
  <c r="S190" i="23"/>
  <c r="S56" i="23"/>
  <c r="S24" i="23"/>
  <c r="S218" i="23"/>
  <c r="C22" i="23"/>
  <c r="C38" i="23"/>
  <c r="C92" i="23"/>
  <c r="C174" i="23"/>
  <c r="C183" i="23"/>
  <c r="C193" i="23"/>
  <c r="C202" i="23"/>
  <c r="C210" i="23"/>
  <c r="Y7" i="23"/>
  <c r="C40" i="23"/>
  <c r="V8" i="23"/>
  <c r="F9" i="23"/>
  <c r="I9" i="23"/>
  <c r="K9" i="23"/>
  <c r="L9" i="23"/>
  <c r="J9" i="23"/>
  <c r="Q9" i="23"/>
  <c r="V9" i="23"/>
  <c r="E10" i="23"/>
  <c r="F10" i="23"/>
  <c r="J10" i="23"/>
  <c r="K10" i="23"/>
  <c r="Q10" i="23"/>
  <c r="V10" i="23"/>
  <c r="J11" i="23"/>
  <c r="K11" i="23"/>
  <c r="Q11" i="23"/>
  <c r="V11" i="23"/>
  <c r="J12" i="23"/>
  <c r="K12" i="23"/>
  <c r="J13" i="23"/>
  <c r="K13" i="23"/>
  <c r="J14" i="23"/>
  <c r="K14" i="23"/>
  <c r="J15" i="23"/>
  <c r="K15" i="23"/>
  <c r="J16" i="23"/>
  <c r="K16" i="23"/>
  <c r="J17" i="23"/>
  <c r="K17" i="23"/>
  <c r="J18" i="23"/>
  <c r="K18" i="23"/>
  <c r="J19" i="23"/>
  <c r="K19" i="23"/>
  <c r="J20" i="23"/>
  <c r="K20" i="23"/>
  <c r="J21" i="23"/>
  <c r="K21" i="23"/>
  <c r="D22" i="23"/>
  <c r="C24" i="23"/>
  <c r="D24" i="23"/>
  <c r="C25" i="23"/>
  <c r="F29" i="23"/>
  <c r="I29" i="23"/>
  <c r="J29" i="23"/>
  <c r="K29" i="23"/>
  <c r="E30" i="23"/>
  <c r="I30" i="23"/>
  <c r="F30" i="23"/>
  <c r="J30" i="23"/>
  <c r="K30" i="23"/>
  <c r="L30" i="23"/>
  <c r="E31" i="23"/>
  <c r="I31" i="23"/>
  <c r="F31" i="23"/>
  <c r="J31" i="23"/>
  <c r="K31" i="23"/>
  <c r="L31" i="23"/>
  <c r="E32" i="23"/>
  <c r="J32" i="23"/>
  <c r="K32" i="23"/>
  <c r="J33" i="23"/>
  <c r="K33" i="23"/>
  <c r="J34" i="23"/>
  <c r="K34" i="23"/>
  <c r="J35" i="23"/>
  <c r="K35" i="23"/>
  <c r="J36" i="23"/>
  <c r="K36" i="23"/>
  <c r="J37" i="23"/>
  <c r="K37" i="23"/>
  <c r="D38" i="23"/>
  <c r="D40" i="23"/>
  <c r="C41" i="23"/>
  <c r="F45" i="23"/>
  <c r="I45" i="23"/>
  <c r="J45" i="23"/>
  <c r="K45" i="23"/>
  <c r="E46" i="23"/>
  <c r="I46" i="23"/>
  <c r="F46" i="23"/>
  <c r="J46" i="23"/>
  <c r="K46" i="23"/>
  <c r="L46" i="23"/>
  <c r="E47" i="23"/>
  <c r="I47" i="23"/>
  <c r="J47" i="23"/>
  <c r="K47" i="23"/>
  <c r="L47" i="23"/>
  <c r="J48" i="23"/>
  <c r="K48" i="23"/>
  <c r="J49" i="23"/>
  <c r="K49" i="23"/>
  <c r="J50" i="23"/>
  <c r="K50" i="23"/>
  <c r="J51" i="23"/>
  <c r="K51" i="23"/>
  <c r="J52" i="23"/>
  <c r="K52" i="23"/>
  <c r="J53" i="23"/>
  <c r="K53" i="23"/>
  <c r="J54" i="23"/>
  <c r="K54" i="23"/>
  <c r="J55" i="23"/>
  <c r="K55" i="23"/>
  <c r="J56" i="23"/>
  <c r="K56" i="23"/>
  <c r="J57" i="23"/>
  <c r="K57" i="23"/>
  <c r="J58" i="23"/>
  <c r="K58" i="23"/>
  <c r="J59" i="23"/>
  <c r="K59" i="23"/>
  <c r="J60" i="23"/>
  <c r="K60" i="23"/>
  <c r="J61" i="23"/>
  <c r="K61" i="23"/>
  <c r="J62" i="23"/>
  <c r="K62" i="23"/>
  <c r="J63" i="23"/>
  <c r="K63" i="23"/>
  <c r="J64" i="23"/>
  <c r="K64" i="23"/>
  <c r="J65" i="23"/>
  <c r="K65" i="23"/>
  <c r="J66" i="23"/>
  <c r="K66" i="23"/>
  <c r="J67" i="23"/>
  <c r="K67" i="23"/>
  <c r="J68" i="23"/>
  <c r="K68" i="23"/>
  <c r="J69" i="23"/>
  <c r="K69" i="23"/>
  <c r="J70" i="23"/>
  <c r="K70" i="23"/>
  <c r="J71" i="23"/>
  <c r="K71" i="23"/>
  <c r="J72" i="23"/>
  <c r="K72" i="23"/>
  <c r="J73" i="23"/>
  <c r="K73" i="23"/>
  <c r="J74" i="23"/>
  <c r="K74" i="23"/>
  <c r="J75" i="23"/>
  <c r="K75" i="23"/>
  <c r="J76" i="23"/>
  <c r="K76" i="23"/>
  <c r="J77" i="23"/>
  <c r="K77" i="23"/>
  <c r="J78" i="23"/>
  <c r="K78" i="23"/>
  <c r="J79" i="23"/>
  <c r="K79" i="23"/>
  <c r="J80" i="23"/>
  <c r="K80" i="23"/>
  <c r="J81" i="23"/>
  <c r="K81" i="23"/>
  <c r="J82" i="23"/>
  <c r="K82" i="23"/>
  <c r="J83" i="23"/>
  <c r="K83" i="23"/>
  <c r="J84" i="23"/>
  <c r="K84" i="23"/>
  <c r="J85" i="23"/>
  <c r="K85" i="23"/>
  <c r="J86" i="23"/>
  <c r="K86" i="23"/>
  <c r="J87" i="23"/>
  <c r="K87" i="23"/>
  <c r="J88" i="23"/>
  <c r="K88" i="23"/>
  <c r="J89" i="23"/>
  <c r="K89" i="23"/>
  <c r="J90" i="23"/>
  <c r="K90" i="23"/>
  <c r="J91" i="23"/>
  <c r="K91" i="23"/>
  <c r="D92" i="23"/>
  <c r="C94" i="23"/>
  <c r="D94" i="23"/>
  <c r="C95" i="23"/>
  <c r="F99" i="23"/>
  <c r="I99" i="23"/>
  <c r="J99" i="23"/>
  <c r="K99" i="23"/>
  <c r="E100" i="23"/>
  <c r="J100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170" i="23"/>
  <c r="K171" i="23"/>
  <c r="K172" i="23"/>
  <c r="K173" i="23"/>
  <c r="K174" i="23"/>
  <c r="E101" i="23"/>
  <c r="I101" i="23"/>
  <c r="L101" i="23"/>
  <c r="J101" i="23"/>
  <c r="M101" i="23"/>
  <c r="N101" i="23"/>
  <c r="J102" i="23"/>
  <c r="J103" i="23"/>
  <c r="J104" i="23"/>
  <c r="J105" i="23"/>
  <c r="J106" i="23"/>
  <c r="J107" i="23"/>
  <c r="J108" i="23"/>
  <c r="J109" i="23"/>
  <c r="J110" i="23"/>
  <c r="J111" i="23"/>
  <c r="J112" i="23"/>
  <c r="J113" i="23"/>
  <c r="J114" i="23"/>
  <c r="J115" i="23"/>
  <c r="J116" i="23"/>
  <c r="J117" i="23"/>
  <c r="J118" i="23"/>
  <c r="J119" i="23"/>
  <c r="J120" i="23"/>
  <c r="J121" i="23"/>
  <c r="J122" i="23"/>
  <c r="J123" i="23"/>
  <c r="J124" i="23"/>
  <c r="J125" i="23"/>
  <c r="J126" i="23"/>
  <c r="J127" i="23"/>
  <c r="J128" i="23"/>
  <c r="J129" i="23"/>
  <c r="J130" i="23"/>
  <c r="J131" i="23"/>
  <c r="J132" i="23"/>
  <c r="J133" i="23"/>
  <c r="J134" i="23"/>
  <c r="J135" i="23"/>
  <c r="J136" i="23"/>
  <c r="J137" i="23"/>
  <c r="J138" i="23"/>
  <c r="J139" i="23"/>
  <c r="J140" i="23"/>
  <c r="J141" i="23"/>
  <c r="J142" i="23"/>
  <c r="J143" i="23"/>
  <c r="J144" i="23"/>
  <c r="J145" i="23"/>
  <c r="J146" i="23"/>
  <c r="J147" i="23"/>
  <c r="J148" i="23"/>
  <c r="J149" i="23"/>
  <c r="J150" i="23"/>
  <c r="J151" i="23"/>
  <c r="J152" i="23"/>
  <c r="J153" i="23"/>
  <c r="J154" i="23"/>
  <c r="J155" i="23"/>
  <c r="J156" i="23"/>
  <c r="J157" i="23"/>
  <c r="J158" i="23"/>
  <c r="J159" i="23"/>
  <c r="J160" i="23"/>
  <c r="J161" i="23"/>
  <c r="J162" i="23"/>
  <c r="J163" i="23"/>
  <c r="J164" i="23"/>
  <c r="J165" i="23"/>
  <c r="J166" i="23"/>
  <c r="J167" i="23"/>
  <c r="J168" i="23"/>
  <c r="J169" i="23"/>
  <c r="J170" i="23"/>
  <c r="J171" i="23"/>
  <c r="J172" i="23"/>
  <c r="J173" i="23"/>
  <c r="D174" i="23"/>
  <c r="C176" i="23"/>
  <c r="D176" i="23"/>
  <c r="C177" i="23"/>
  <c r="V181" i="23"/>
  <c r="V182" i="23"/>
  <c r="V183" i="23"/>
  <c r="V184" i="23"/>
  <c r="V185" i="23"/>
  <c r="V186" i="23"/>
  <c r="V187" i="23"/>
  <c r="V188" i="23"/>
  <c r="V189" i="23"/>
  <c r="V190" i="23"/>
  <c r="W190" i="23"/>
  <c r="F182" i="23"/>
  <c r="I182" i="23"/>
  <c r="J182" i="23"/>
  <c r="K182" i="23"/>
  <c r="L182" i="23"/>
  <c r="D183" i="23"/>
  <c r="C185" i="23"/>
  <c r="D185" i="23"/>
  <c r="C186" i="23"/>
  <c r="F191" i="23"/>
  <c r="I191" i="23"/>
  <c r="J191" i="23"/>
  <c r="K191" i="23"/>
  <c r="L191" i="23"/>
  <c r="M191" i="23"/>
  <c r="M193" i="23"/>
  <c r="N194" i="23"/>
  <c r="F192" i="23"/>
  <c r="I192" i="23"/>
  <c r="K192" i="23"/>
  <c r="L192" i="23"/>
  <c r="J192" i="23"/>
  <c r="D193" i="23"/>
  <c r="K193" i="23"/>
  <c r="V193" i="23"/>
  <c r="V194" i="23"/>
  <c r="V195" i="23"/>
  <c r="V196" i="23"/>
  <c r="V197" i="23"/>
  <c r="V198" i="23"/>
  <c r="V199" i="23"/>
  <c r="V200" i="23"/>
  <c r="V201" i="23"/>
  <c r="W201" i="23"/>
  <c r="L194" i="23"/>
  <c r="C195" i="23"/>
  <c r="D195" i="23"/>
  <c r="F201" i="23"/>
  <c r="I201" i="23"/>
  <c r="K201" i="23"/>
  <c r="L201" i="23"/>
  <c r="J201" i="23"/>
  <c r="D202" i="23"/>
  <c r="K202" i="23"/>
  <c r="L203" i="23"/>
  <c r="C204" i="23"/>
  <c r="D204" i="23"/>
  <c r="C205" i="23"/>
  <c r="V205" i="23"/>
  <c r="V206" i="23"/>
  <c r="V207" i="23"/>
  <c r="V208" i="23"/>
  <c r="V209" i="23"/>
  <c r="V210" i="23"/>
  <c r="V211" i="23"/>
  <c r="V212" i="23"/>
  <c r="V213" i="23"/>
  <c r="V214" i="23"/>
  <c r="W214" i="23"/>
  <c r="F209" i="23"/>
  <c r="I209" i="23"/>
  <c r="K209" i="23"/>
  <c r="L209" i="23"/>
  <c r="J209" i="23"/>
  <c r="D210" i="23"/>
  <c r="K210" i="23"/>
  <c r="L211" i="23"/>
  <c r="C212" i="23"/>
  <c r="D212" i="23"/>
  <c r="W213" i="23"/>
  <c r="M201" i="23"/>
  <c r="N201" i="23"/>
  <c r="N202" i="23"/>
  <c r="M202" i="23"/>
  <c r="N203" i="23"/>
  <c r="L202" i="23"/>
  <c r="L204" i="23"/>
  <c r="M192" i="23"/>
  <c r="N192" i="23"/>
  <c r="L183" i="23"/>
  <c r="M182" i="23"/>
  <c r="M183" i="23"/>
  <c r="N184" i="23"/>
  <c r="N182" i="23"/>
  <c r="N183" i="23"/>
  <c r="L210" i="23"/>
  <c r="L212" i="23"/>
  <c r="M209" i="23"/>
  <c r="M210" i="23"/>
  <c r="N211" i="23"/>
  <c r="N209" i="23"/>
  <c r="N210" i="23"/>
  <c r="N191" i="23"/>
  <c r="N193" i="23"/>
  <c r="N195" i="23"/>
  <c r="K38" i="23"/>
  <c r="L29" i="23"/>
  <c r="M9" i="23"/>
  <c r="L45" i="23"/>
  <c r="K92" i="23"/>
  <c r="K183" i="23"/>
  <c r="C213" i="23"/>
  <c r="C196" i="23"/>
  <c r="L193" i="23"/>
  <c r="L195" i="23"/>
  <c r="F101" i="23"/>
  <c r="E102" i="23"/>
  <c r="F100" i="23"/>
  <c r="I100" i="23"/>
  <c r="L100" i="23"/>
  <c r="L99" i="23"/>
  <c r="E48" i="23"/>
  <c r="F47" i="23"/>
  <c r="I32" i="23"/>
  <c r="L32" i="23"/>
  <c r="F32" i="23"/>
  <c r="E33" i="23"/>
  <c r="M47" i="23"/>
  <c r="N47" i="23"/>
  <c r="M31" i="23"/>
  <c r="N31" i="23"/>
  <c r="M46" i="23"/>
  <c r="N46" i="23"/>
  <c r="M30" i="23"/>
  <c r="N30" i="23"/>
  <c r="I10" i="23"/>
  <c r="L10" i="23"/>
  <c r="E11" i="23"/>
  <c r="K22" i="23"/>
  <c r="M100" i="23"/>
  <c r="N100" i="23"/>
  <c r="L23" i="23"/>
  <c r="M10" i="23"/>
  <c r="N10" i="23"/>
  <c r="I33" i="23"/>
  <c r="L33" i="23"/>
  <c r="F33" i="23"/>
  <c r="E34" i="23"/>
  <c r="I48" i="23"/>
  <c r="L48" i="23"/>
  <c r="F48" i="23"/>
  <c r="E49" i="23"/>
  <c r="F102" i="23"/>
  <c r="I102" i="23"/>
  <c r="L102" i="23"/>
  <c r="E103" i="23"/>
  <c r="M29" i="23"/>
  <c r="N212" i="23"/>
  <c r="N204" i="23"/>
  <c r="F11" i="23"/>
  <c r="I11" i="23"/>
  <c r="L11" i="23"/>
  <c r="E12" i="23"/>
  <c r="M32" i="23"/>
  <c r="N32" i="23"/>
  <c r="M45" i="23"/>
  <c r="N45" i="23"/>
  <c r="N185" i="23"/>
  <c r="M99" i="23"/>
  <c r="N9" i="23"/>
  <c r="I12" i="23"/>
  <c r="L12" i="23"/>
  <c r="F12" i="23"/>
  <c r="E13" i="23"/>
  <c r="L39" i="23"/>
  <c r="I49" i="23"/>
  <c r="L49" i="23"/>
  <c r="F49" i="23"/>
  <c r="E50" i="23"/>
  <c r="M11" i="23"/>
  <c r="N11" i="23"/>
  <c r="F103" i="23"/>
  <c r="I103" i="23"/>
  <c r="L103" i="23"/>
  <c r="E104" i="23"/>
  <c r="M33" i="23"/>
  <c r="N33" i="23"/>
  <c r="M102" i="23"/>
  <c r="N102" i="23"/>
  <c r="M48" i="23"/>
  <c r="N48" i="23"/>
  <c r="N99" i="23"/>
  <c r="N29" i="23"/>
  <c r="I34" i="23"/>
  <c r="L34" i="23"/>
  <c r="E35" i="23"/>
  <c r="F34" i="23"/>
  <c r="M49" i="23"/>
  <c r="N49" i="23"/>
  <c r="M12" i="23"/>
  <c r="N12" i="23"/>
  <c r="I50" i="23"/>
  <c r="L50" i="23"/>
  <c r="F50" i="23"/>
  <c r="E51" i="23"/>
  <c r="M34" i="23"/>
  <c r="N34" i="23"/>
  <c r="M103" i="23"/>
  <c r="I35" i="23"/>
  <c r="L35" i="23"/>
  <c r="F35" i="23"/>
  <c r="E36" i="23"/>
  <c r="F104" i="23"/>
  <c r="I104" i="23"/>
  <c r="L104" i="23"/>
  <c r="E105" i="23"/>
  <c r="I13" i="23"/>
  <c r="L13" i="23"/>
  <c r="F13" i="23"/>
  <c r="E14" i="23"/>
  <c r="M35" i="23"/>
  <c r="N35" i="23"/>
  <c r="M13" i="23"/>
  <c r="N13" i="23"/>
  <c r="M50" i="23"/>
  <c r="F105" i="23"/>
  <c r="I105" i="23"/>
  <c r="L105" i="23"/>
  <c r="E106" i="23"/>
  <c r="I36" i="23"/>
  <c r="L36" i="23"/>
  <c r="F36" i="23"/>
  <c r="E37" i="23"/>
  <c r="I14" i="23"/>
  <c r="L14" i="23"/>
  <c r="E15" i="23"/>
  <c r="F14" i="23"/>
  <c r="M104" i="23"/>
  <c r="N104" i="23"/>
  <c r="N103" i="23"/>
  <c r="I51" i="23"/>
  <c r="L51" i="23"/>
  <c r="E52" i="23"/>
  <c r="F51" i="23"/>
  <c r="M51" i="23"/>
  <c r="N51" i="23"/>
  <c r="F106" i="23"/>
  <c r="I106" i="23"/>
  <c r="L106" i="23"/>
  <c r="E107" i="23"/>
  <c r="I15" i="23"/>
  <c r="L15" i="23"/>
  <c r="F15" i="23"/>
  <c r="E16" i="23"/>
  <c r="I37" i="23"/>
  <c r="L37" i="23"/>
  <c r="F37" i="23"/>
  <c r="M105" i="23"/>
  <c r="N105" i="23"/>
  <c r="M14" i="23"/>
  <c r="N14" i="23"/>
  <c r="I52" i="23"/>
  <c r="L52" i="23"/>
  <c r="F52" i="23"/>
  <c r="E53" i="23"/>
  <c r="M36" i="23"/>
  <c r="N36" i="23"/>
  <c r="N50" i="23"/>
  <c r="I16" i="23"/>
  <c r="L16" i="23"/>
  <c r="F16" i="23"/>
  <c r="E17" i="23"/>
  <c r="M52" i="23"/>
  <c r="N52" i="23"/>
  <c r="M37" i="23"/>
  <c r="M38" i="23"/>
  <c r="N39" i="23"/>
  <c r="N37" i="23"/>
  <c r="N38" i="23"/>
  <c r="N40" i="23"/>
  <c r="M15" i="23"/>
  <c r="N15" i="23"/>
  <c r="F107" i="23"/>
  <c r="I107" i="23"/>
  <c r="L107" i="23"/>
  <c r="E108" i="23"/>
  <c r="I53" i="23"/>
  <c r="L53" i="23"/>
  <c r="F53" i="23"/>
  <c r="E54" i="23"/>
  <c r="L38" i="23"/>
  <c r="L40" i="23"/>
  <c r="M106" i="23"/>
  <c r="N106" i="23"/>
  <c r="M53" i="23"/>
  <c r="N53" i="23"/>
  <c r="M16" i="23"/>
  <c r="N16" i="23"/>
  <c r="F108" i="23"/>
  <c r="I108" i="23"/>
  <c r="L108" i="23"/>
  <c r="E109" i="23"/>
  <c r="I54" i="23"/>
  <c r="L54" i="23"/>
  <c r="E55" i="23"/>
  <c r="F54" i="23"/>
  <c r="M107" i="23"/>
  <c r="N107" i="23"/>
  <c r="I17" i="23"/>
  <c r="L17" i="23"/>
  <c r="F17" i="23"/>
  <c r="E18" i="23"/>
  <c r="F109" i="23"/>
  <c r="I109" i="23"/>
  <c r="L109" i="23"/>
  <c r="E110" i="23"/>
  <c r="M17" i="23"/>
  <c r="N17" i="23"/>
  <c r="I55" i="23"/>
  <c r="L55" i="23"/>
  <c r="F55" i="23"/>
  <c r="E56" i="23"/>
  <c r="I18" i="23"/>
  <c r="L18" i="23"/>
  <c r="E19" i="23"/>
  <c r="F18" i="23"/>
  <c r="M108" i="23"/>
  <c r="N108" i="23"/>
  <c r="M54" i="23"/>
  <c r="N54" i="23"/>
  <c r="I56" i="23"/>
  <c r="L56" i="23"/>
  <c r="F56" i="23"/>
  <c r="E57" i="23"/>
  <c r="F110" i="23"/>
  <c r="I110" i="23"/>
  <c r="L110" i="23"/>
  <c r="E111" i="23"/>
  <c r="I19" i="23"/>
  <c r="L19" i="23"/>
  <c r="E20" i="23"/>
  <c r="F19" i="23"/>
  <c r="M55" i="23"/>
  <c r="N55" i="23"/>
  <c r="M109" i="23"/>
  <c r="N109" i="23"/>
  <c r="M18" i="23"/>
  <c r="N18" i="23"/>
  <c r="I20" i="23"/>
  <c r="L20" i="23"/>
  <c r="F20" i="23"/>
  <c r="E21" i="23"/>
  <c r="M19" i="23"/>
  <c r="N19" i="23"/>
  <c r="I57" i="23"/>
  <c r="L57" i="23"/>
  <c r="F57" i="23"/>
  <c r="E58" i="23"/>
  <c r="F111" i="23"/>
  <c r="I111" i="23"/>
  <c r="L111" i="23"/>
  <c r="E112" i="23"/>
  <c r="M110" i="23"/>
  <c r="N110" i="23"/>
  <c r="M56" i="23"/>
  <c r="N56" i="23"/>
  <c r="I58" i="23"/>
  <c r="L58" i="23"/>
  <c r="E59" i="23"/>
  <c r="F58" i="23"/>
  <c r="I21" i="23"/>
  <c r="L21" i="23"/>
  <c r="F21" i="23"/>
  <c r="M111" i="23"/>
  <c r="N111" i="23"/>
  <c r="M57" i="23"/>
  <c r="N57" i="23"/>
  <c r="F112" i="23"/>
  <c r="I112" i="23"/>
  <c r="L112" i="23"/>
  <c r="E113" i="23"/>
  <c r="M20" i="23"/>
  <c r="N20" i="23"/>
  <c r="F113" i="23"/>
  <c r="I113" i="23"/>
  <c r="L113" i="23"/>
  <c r="E114" i="23"/>
  <c r="M112" i="23"/>
  <c r="N112" i="23"/>
  <c r="I59" i="23"/>
  <c r="L59" i="23"/>
  <c r="F59" i="23"/>
  <c r="E60" i="23"/>
  <c r="M21" i="23"/>
  <c r="M22" i="23"/>
  <c r="N23" i="23"/>
  <c r="L22" i="23"/>
  <c r="L24" i="23"/>
  <c r="M58" i="23"/>
  <c r="N58" i="23"/>
  <c r="I60" i="23"/>
  <c r="L60" i="23"/>
  <c r="F60" i="23"/>
  <c r="E61" i="23"/>
  <c r="F114" i="23"/>
  <c r="I114" i="23"/>
  <c r="L114" i="23"/>
  <c r="E115" i="23"/>
  <c r="N21" i="23"/>
  <c r="N22" i="23"/>
  <c r="M59" i="23"/>
  <c r="N59" i="23"/>
  <c r="M113" i="23"/>
  <c r="N113" i="23"/>
  <c r="N24" i="23"/>
  <c r="I61" i="23"/>
  <c r="L61" i="23"/>
  <c r="F61" i="23"/>
  <c r="E62" i="23"/>
  <c r="F115" i="23"/>
  <c r="I115" i="23"/>
  <c r="L115" i="23"/>
  <c r="E116" i="23"/>
  <c r="M114" i="23"/>
  <c r="N114" i="23"/>
  <c r="M60" i="23"/>
  <c r="N60" i="23"/>
  <c r="F116" i="23"/>
  <c r="I116" i="23"/>
  <c r="L116" i="23"/>
  <c r="E117" i="23"/>
  <c r="I62" i="23"/>
  <c r="L62" i="23"/>
  <c r="E63" i="23"/>
  <c r="F62" i="23"/>
  <c r="M115" i="23"/>
  <c r="N115" i="23"/>
  <c r="M61" i="23"/>
  <c r="N61" i="23"/>
  <c r="F117" i="23"/>
  <c r="I117" i="23"/>
  <c r="L117" i="23"/>
  <c r="E118" i="23"/>
  <c r="M116" i="23"/>
  <c r="N116" i="23"/>
  <c r="M62" i="23"/>
  <c r="N62" i="23"/>
  <c r="I63" i="23"/>
  <c r="L63" i="23"/>
  <c r="F63" i="23"/>
  <c r="E64" i="23"/>
  <c r="F118" i="23"/>
  <c r="I118" i="23"/>
  <c r="L118" i="23"/>
  <c r="E119" i="23"/>
  <c r="I64" i="23"/>
  <c r="L64" i="23"/>
  <c r="F64" i="23"/>
  <c r="E65" i="23"/>
  <c r="M117" i="23"/>
  <c r="N117" i="23"/>
  <c r="M63" i="23"/>
  <c r="N63" i="23"/>
  <c r="F65" i="23"/>
  <c r="I65" i="23"/>
  <c r="L65" i="23"/>
  <c r="E66" i="23"/>
  <c r="M118" i="23"/>
  <c r="N118" i="23"/>
  <c r="M64" i="23"/>
  <c r="N64" i="23"/>
  <c r="F119" i="23"/>
  <c r="I119" i="23"/>
  <c r="L119" i="23"/>
  <c r="E120" i="23"/>
  <c r="F66" i="23"/>
  <c r="I66" i="23"/>
  <c r="L66" i="23"/>
  <c r="E67" i="23"/>
  <c r="F120" i="23"/>
  <c r="I120" i="23"/>
  <c r="L120" i="23"/>
  <c r="E121" i="23"/>
  <c r="M65" i="23"/>
  <c r="N65" i="23"/>
  <c r="M119" i="23"/>
  <c r="N119" i="23"/>
  <c r="F67" i="23"/>
  <c r="I67" i="23"/>
  <c r="L67" i="23"/>
  <c r="E68" i="23"/>
  <c r="F121" i="23"/>
  <c r="I121" i="23"/>
  <c r="L121" i="23"/>
  <c r="E122" i="23"/>
  <c r="M66" i="23"/>
  <c r="N66" i="23"/>
  <c r="M120" i="23"/>
  <c r="N120" i="23"/>
  <c r="F68" i="23"/>
  <c r="I68" i="23"/>
  <c r="L68" i="23"/>
  <c r="E69" i="23"/>
  <c r="F122" i="23"/>
  <c r="I122" i="23"/>
  <c r="L122" i="23"/>
  <c r="E123" i="23"/>
  <c r="M67" i="23"/>
  <c r="N67" i="23"/>
  <c r="M121" i="23"/>
  <c r="N121" i="23"/>
  <c r="F69" i="23"/>
  <c r="I69" i="23"/>
  <c r="L69" i="23"/>
  <c r="E70" i="23"/>
  <c r="F123" i="23"/>
  <c r="I123" i="23"/>
  <c r="L123" i="23"/>
  <c r="E124" i="23"/>
  <c r="M68" i="23"/>
  <c r="N68" i="23"/>
  <c r="M122" i="23"/>
  <c r="N122" i="23"/>
  <c r="F70" i="23"/>
  <c r="I70" i="23"/>
  <c r="L70" i="23"/>
  <c r="E71" i="23"/>
  <c r="F124" i="23"/>
  <c r="I124" i="23"/>
  <c r="L124" i="23"/>
  <c r="E125" i="23"/>
  <c r="M69" i="23"/>
  <c r="N69" i="23"/>
  <c r="M123" i="23"/>
  <c r="N123" i="23"/>
  <c r="F71" i="23"/>
  <c r="I71" i="23"/>
  <c r="L71" i="23"/>
  <c r="E72" i="23"/>
  <c r="F125" i="23"/>
  <c r="I125" i="23"/>
  <c r="L125" i="23"/>
  <c r="E126" i="23"/>
  <c r="M70" i="23"/>
  <c r="N70" i="23"/>
  <c r="M124" i="23"/>
  <c r="N124" i="23"/>
  <c r="F72" i="23"/>
  <c r="I72" i="23"/>
  <c r="L72" i="23"/>
  <c r="E73" i="23"/>
  <c r="F126" i="23"/>
  <c r="I126" i="23"/>
  <c r="L126" i="23"/>
  <c r="E127" i="23"/>
  <c r="M71" i="23"/>
  <c r="N71" i="23"/>
  <c r="M125" i="23"/>
  <c r="N125" i="23"/>
  <c r="F73" i="23"/>
  <c r="I73" i="23"/>
  <c r="L73" i="23"/>
  <c r="E74" i="23"/>
  <c r="F127" i="23"/>
  <c r="I127" i="23"/>
  <c r="L127" i="23"/>
  <c r="E128" i="23"/>
  <c r="M72" i="23"/>
  <c r="N72" i="23"/>
  <c r="M126" i="23"/>
  <c r="N126" i="23"/>
  <c r="F74" i="23"/>
  <c r="I74" i="23"/>
  <c r="L74" i="23"/>
  <c r="E75" i="23"/>
  <c r="F128" i="23"/>
  <c r="I128" i="23"/>
  <c r="L128" i="23"/>
  <c r="E129" i="23"/>
  <c r="M73" i="23"/>
  <c r="N73" i="23"/>
  <c r="M127" i="23"/>
  <c r="N127" i="23"/>
  <c r="F75" i="23"/>
  <c r="I75" i="23"/>
  <c r="L75" i="23"/>
  <c r="E76" i="23"/>
  <c r="F129" i="23"/>
  <c r="I129" i="23"/>
  <c r="L129" i="23"/>
  <c r="E130" i="23"/>
  <c r="M74" i="23"/>
  <c r="N74" i="23"/>
  <c r="M128" i="23"/>
  <c r="N128" i="23"/>
  <c r="F76" i="23"/>
  <c r="I76" i="23"/>
  <c r="L76" i="23"/>
  <c r="E77" i="23"/>
  <c r="F130" i="23"/>
  <c r="I130" i="23"/>
  <c r="L130" i="23"/>
  <c r="E131" i="23"/>
  <c r="M75" i="23"/>
  <c r="N75" i="23"/>
  <c r="M129" i="23"/>
  <c r="N129" i="23"/>
  <c r="F77" i="23"/>
  <c r="I77" i="23"/>
  <c r="L77" i="23"/>
  <c r="E78" i="23"/>
  <c r="F131" i="23"/>
  <c r="I131" i="23"/>
  <c r="L131" i="23"/>
  <c r="E132" i="23"/>
  <c r="M76" i="23"/>
  <c r="N76" i="23"/>
  <c r="M130" i="23"/>
  <c r="N130" i="23"/>
  <c r="F78" i="23"/>
  <c r="I78" i="23"/>
  <c r="L78" i="23"/>
  <c r="E79" i="23"/>
  <c r="F132" i="23"/>
  <c r="I132" i="23"/>
  <c r="L132" i="23"/>
  <c r="E133" i="23"/>
  <c r="E162" i="23"/>
  <c r="M77" i="23"/>
  <c r="N77" i="23"/>
  <c r="M131" i="23"/>
  <c r="N131" i="23"/>
  <c r="F162" i="23"/>
  <c r="I162" i="23"/>
  <c r="L162" i="23"/>
  <c r="E163" i="23"/>
  <c r="F79" i="23"/>
  <c r="I79" i="23"/>
  <c r="L79" i="23"/>
  <c r="E80" i="23"/>
  <c r="F133" i="23"/>
  <c r="I133" i="23"/>
  <c r="L133" i="23"/>
  <c r="E134" i="23"/>
  <c r="M78" i="23"/>
  <c r="N78" i="23"/>
  <c r="M132" i="23"/>
  <c r="N132" i="23"/>
  <c r="F163" i="23"/>
  <c r="I163" i="23"/>
  <c r="L163" i="23"/>
  <c r="E164" i="23"/>
  <c r="F80" i="23"/>
  <c r="I80" i="23"/>
  <c r="L80" i="23"/>
  <c r="E81" i="23"/>
  <c r="M162" i="23"/>
  <c r="N162" i="23"/>
  <c r="M133" i="23"/>
  <c r="N133" i="23"/>
  <c r="F134" i="23"/>
  <c r="I134" i="23"/>
  <c r="L134" i="23"/>
  <c r="E135" i="23"/>
  <c r="M79" i="23"/>
  <c r="L93" i="23"/>
  <c r="N79" i="23"/>
  <c r="M134" i="23"/>
  <c r="N134" i="23"/>
  <c r="F164" i="23"/>
  <c r="I164" i="23"/>
  <c r="L164" i="23"/>
  <c r="E165" i="23"/>
  <c r="F81" i="23"/>
  <c r="I81" i="23"/>
  <c r="L81" i="23"/>
  <c r="E82" i="23"/>
  <c r="M163" i="23"/>
  <c r="N163" i="23"/>
  <c r="F135" i="23"/>
  <c r="I135" i="23"/>
  <c r="L135" i="23"/>
  <c r="E136" i="23"/>
  <c r="M80" i="23"/>
  <c r="N80" i="23"/>
  <c r="M135" i="23"/>
  <c r="N135" i="23"/>
  <c r="F82" i="23"/>
  <c r="I82" i="23"/>
  <c r="L82" i="23"/>
  <c r="E83" i="23"/>
  <c r="M81" i="23"/>
  <c r="N81" i="23"/>
  <c r="M164" i="23"/>
  <c r="N164" i="23"/>
  <c r="F136" i="23"/>
  <c r="I136" i="23"/>
  <c r="L136" i="23"/>
  <c r="E137" i="23"/>
  <c r="F165" i="23"/>
  <c r="I165" i="23"/>
  <c r="L165" i="23"/>
  <c r="E166" i="23"/>
  <c r="F137" i="23"/>
  <c r="I137" i="23"/>
  <c r="L137" i="23"/>
  <c r="E138" i="23"/>
  <c r="M136" i="23"/>
  <c r="N136" i="23"/>
  <c r="M165" i="23"/>
  <c r="N165" i="23"/>
  <c r="M82" i="23"/>
  <c r="N82" i="23"/>
  <c r="I166" i="23"/>
  <c r="L166" i="23"/>
  <c r="F166" i="23"/>
  <c r="E167" i="23"/>
  <c r="F83" i="23"/>
  <c r="I83" i="23"/>
  <c r="L83" i="23"/>
  <c r="E84" i="23"/>
  <c r="F138" i="23"/>
  <c r="I138" i="23"/>
  <c r="L138" i="23"/>
  <c r="E139" i="23"/>
  <c r="M83" i="23"/>
  <c r="N83" i="23"/>
  <c r="M166" i="23"/>
  <c r="N166" i="23"/>
  <c r="M137" i="23"/>
  <c r="N137" i="23"/>
  <c r="I167" i="23"/>
  <c r="L167" i="23"/>
  <c r="E168" i="23"/>
  <c r="F167" i="23"/>
  <c r="F84" i="23"/>
  <c r="I84" i="23"/>
  <c r="L84" i="23"/>
  <c r="E85" i="23"/>
  <c r="F85" i="23"/>
  <c r="I85" i="23"/>
  <c r="L85" i="23"/>
  <c r="E86" i="23"/>
  <c r="I168" i="23"/>
  <c r="L168" i="23"/>
  <c r="E169" i="23"/>
  <c r="F168" i="23"/>
  <c r="F139" i="23"/>
  <c r="I139" i="23"/>
  <c r="L139" i="23"/>
  <c r="E140" i="23"/>
  <c r="M84" i="23"/>
  <c r="N84" i="23"/>
  <c r="M167" i="23"/>
  <c r="N167" i="23"/>
  <c r="M138" i="23"/>
  <c r="N138" i="23"/>
  <c r="M139" i="23"/>
  <c r="N139" i="23"/>
  <c r="F86" i="23"/>
  <c r="I86" i="23"/>
  <c r="L86" i="23"/>
  <c r="E87" i="23"/>
  <c r="M85" i="23"/>
  <c r="N85" i="23"/>
  <c r="M168" i="23"/>
  <c r="N168" i="23"/>
  <c r="F140" i="23"/>
  <c r="I140" i="23"/>
  <c r="L140" i="23"/>
  <c r="E141" i="23"/>
  <c r="E157" i="23"/>
  <c r="I169" i="23"/>
  <c r="L169" i="23"/>
  <c r="F169" i="23"/>
  <c r="E170" i="23"/>
  <c r="I170" i="23"/>
  <c r="L170" i="23"/>
  <c r="F170" i="23"/>
  <c r="E171" i="23"/>
  <c r="F141" i="23"/>
  <c r="I141" i="23"/>
  <c r="L141" i="23"/>
  <c r="E142" i="23"/>
  <c r="M140" i="23"/>
  <c r="N140" i="23"/>
  <c r="M169" i="23"/>
  <c r="N169" i="23"/>
  <c r="M86" i="23"/>
  <c r="N86" i="23"/>
  <c r="F157" i="23"/>
  <c r="I157" i="23"/>
  <c r="L157" i="23"/>
  <c r="E158" i="23"/>
  <c r="F87" i="23"/>
  <c r="I87" i="23"/>
  <c r="L87" i="23"/>
  <c r="E88" i="23"/>
  <c r="F158" i="23"/>
  <c r="I158" i="23"/>
  <c r="L158" i="23"/>
  <c r="E159" i="23"/>
  <c r="I171" i="23"/>
  <c r="L171" i="23"/>
  <c r="E172" i="23"/>
  <c r="F171" i="23"/>
  <c r="F88" i="23"/>
  <c r="I88" i="23"/>
  <c r="L88" i="23"/>
  <c r="E89" i="23"/>
  <c r="M157" i="23"/>
  <c r="N157" i="23"/>
  <c r="F142" i="23"/>
  <c r="I142" i="23"/>
  <c r="L142" i="23"/>
  <c r="E143" i="23"/>
  <c r="M87" i="23"/>
  <c r="N87" i="23"/>
  <c r="M141" i="23"/>
  <c r="N141" i="23"/>
  <c r="M170" i="23"/>
  <c r="L184" i="23"/>
  <c r="L185" i="23"/>
  <c r="N170" i="23"/>
  <c r="M88" i="23"/>
  <c r="N88" i="23"/>
  <c r="F159" i="23"/>
  <c r="I159" i="23"/>
  <c r="L159" i="23"/>
  <c r="E160" i="23"/>
  <c r="F143" i="23"/>
  <c r="I143" i="23"/>
  <c r="L143" i="23"/>
  <c r="E144" i="23"/>
  <c r="M158" i="23"/>
  <c r="N158" i="23"/>
  <c r="M171" i="23"/>
  <c r="N171" i="23"/>
  <c r="M142" i="23"/>
  <c r="N142" i="23"/>
  <c r="F89" i="23"/>
  <c r="I89" i="23"/>
  <c r="L89" i="23"/>
  <c r="E90" i="23"/>
  <c r="I172" i="23"/>
  <c r="L172" i="23"/>
  <c r="E173" i="23"/>
  <c r="F172" i="23"/>
  <c r="M159" i="23"/>
  <c r="N159" i="23"/>
  <c r="M143" i="23"/>
  <c r="N143" i="23"/>
  <c r="M172" i="23"/>
  <c r="N172" i="23"/>
  <c r="M89" i="23"/>
  <c r="N89" i="23"/>
  <c r="F144" i="23"/>
  <c r="I144" i="23"/>
  <c r="L144" i="23"/>
  <c r="E145" i="23"/>
  <c r="I173" i="23"/>
  <c r="L173" i="23"/>
  <c r="F173" i="23"/>
  <c r="F90" i="23"/>
  <c r="I90" i="23"/>
  <c r="L90" i="23"/>
  <c r="E91" i="23"/>
  <c r="F160" i="23"/>
  <c r="I160" i="23"/>
  <c r="L160" i="23"/>
  <c r="E161" i="23"/>
  <c r="M173" i="23"/>
  <c r="N173" i="23"/>
  <c r="F161" i="23"/>
  <c r="I161" i="23"/>
  <c r="L161" i="23"/>
  <c r="M160" i="23"/>
  <c r="N160" i="23"/>
  <c r="M144" i="23"/>
  <c r="N144" i="23"/>
  <c r="F91" i="23"/>
  <c r="I91" i="23"/>
  <c r="L91" i="23"/>
  <c r="M90" i="23"/>
  <c r="N90" i="23"/>
  <c r="F145" i="23"/>
  <c r="I145" i="23"/>
  <c r="L145" i="23"/>
  <c r="E146" i="23"/>
  <c r="M91" i="23"/>
  <c r="M92" i="23"/>
  <c r="N93" i="23"/>
  <c r="N91" i="23"/>
  <c r="N92" i="23"/>
  <c r="L92" i="23"/>
  <c r="L94" i="23"/>
  <c r="F146" i="23"/>
  <c r="I146" i="23"/>
  <c r="L146" i="23"/>
  <c r="E147" i="23"/>
  <c r="M145" i="23"/>
  <c r="N145" i="23"/>
  <c r="M161" i="23"/>
  <c r="L175" i="23"/>
  <c r="N161" i="23"/>
  <c r="F147" i="23"/>
  <c r="I147" i="23"/>
  <c r="L147" i="23"/>
  <c r="E148" i="23"/>
  <c r="N94" i="23"/>
  <c r="M146" i="23"/>
  <c r="N146" i="23"/>
  <c r="F148" i="23"/>
  <c r="I148" i="23"/>
  <c r="L148" i="23"/>
  <c r="E149" i="23"/>
  <c r="M147" i="23"/>
  <c r="N147" i="23"/>
  <c r="F149" i="23"/>
  <c r="I149" i="23"/>
  <c r="L149" i="23"/>
  <c r="E150" i="23"/>
  <c r="M148" i="23"/>
  <c r="M149" i="23"/>
  <c r="N149" i="23"/>
  <c r="F150" i="23"/>
  <c r="I150" i="23"/>
  <c r="L150" i="23"/>
  <c r="E151" i="23"/>
  <c r="N148" i="23"/>
  <c r="F151" i="23"/>
  <c r="I151" i="23"/>
  <c r="L151" i="23"/>
  <c r="E152" i="23"/>
  <c r="M150" i="23"/>
  <c r="N150" i="23"/>
  <c r="F152" i="23"/>
  <c r="I152" i="23"/>
  <c r="L152" i="23"/>
  <c r="E153" i="23"/>
  <c r="M151" i="23"/>
  <c r="N151" i="23"/>
  <c r="F153" i="23"/>
  <c r="I153" i="23"/>
  <c r="L153" i="23"/>
  <c r="E154" i="23"/>
  <c r="M152" i="23"/>
  <c r="N152" i="23"/>
  <c r="F154" i="23"/>
  <c r="I154" i="23"/>
  <c r="L154" i="23"/>
  <c r="E155" i="23"/>
  <c r="M153" i="23"/>
  <c r="N153" i="23"/>
  <c r="M154" i="23"/>
  <c r="N154" i="23"/>
  <c r="F155" i="23"/>
  <c r="I155" i="23"/>
  <c r="L155" i="23"/>
  <c r="E156" i="23"/>
  <c r="M155" i="23"/>
  <c r="N155" i="23"/>
  <c r="F156" i="23"/>
  <c r="I156" i="23"/>
  <c r="L156" i="23"/>
  <c r="M156" i="23"/>
  <c r="M174" i="23"/>
  <c r="N175" i="23"/>
  <c r="L174" i="23"/>
  <c r="L176" i="23"/>
  <c r="N156" i="23"/>
  <c r="N174" i="23"/>
  <c r="N176" i="23"/>
</calcChain>
</file>

<file path=xl/comments1.xml><?xml version="1.0" encoding="utf-8"?>
<comments xmlns="http://schemas.openxmlformats.org/spreadsheetml/2006/main">
  <authors>
    <author>francis.heredia</author>
  </authors>
  <commentList>
    <comment ref="A7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27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43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97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180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189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199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207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</commentList>
</comments>
</file>

<file path=xl/comments2.xml><?xml version="1.0" encoding="utf-8"?>
<comments xmlns="http://schemas.openxmlformats.org/spreadsheetml/2006/main">
  <authors>
    <author>COSTOS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 xml:space="preserve">DIVISION COSTOS
Digitado por:
ROBERT RUIZ AGUIAR 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<sst xmlns="http://schemas.openxmlformats.org/spreadsheetml/2006/main" count="1154" uniqueCount="389">
  <si>
    <t>INSTITUTO NACIONAL DE AGUAS POTABLES Y ALCANTARILLADOS</t>
  </si>
  <si>
    <t>Partida</t>
  </si>
  <si>
    <t>Descripcion</t>
  </si>
  <si>
    <t>Unidad</t>
  </si>
  <si>
    <t>P.U. (RD$)</t>
  </si>
  <si>
    <t>Valor (RD$)</t>
  </si>
  <si>
    <t>M3</t>
  </si>
  <si>
    <t>ML</t>
  </si>
  <si>
    <t>U</t>
  </si>
  <si>
    <t>TOTAL GASTOS INDIRECTOS</t>
  </si>
  <si>
    <t>TOTAL A EJECUTAR</t>
  </si>
  <si>
    <t>HONORARIOS PROFESIONALES</t>
  </si>
  <si>
    <t>SUPERVISION DE LA OBRA</t>
  </si>
  <si>
    <t>GASTOS DE TRANSPORTE</t>
  </si>
  <si>
    <t>Cant.</t>
  </si>
  <si>
    <t>GASTOS ADMINISTRATIVOS</t>
  </si>
  <si>
    <t>IMPREVISTOS</t>
  </si>
  <si>
    <t>ASIENTO DE ARENA</t>
  </si>
  <si>
    <t>REPLANTEO Y CONTROL TOPOGRAFICO</t>
  </si>
  <si>
    <t>Z</t>
  </si>
  <si>
    <t>VARIOS</t>
  </si>
  <si>
    <t>A</t>
  </si>
  <si>
    <t>DIRECCION DE INGENIERIA</t>
  </si>
  <si>
    <t>DEPARTAMENTO DE EVALUACION DE COSTOS DE OBRAS</t>
  </si>
  <si>
    <t>M2</t>
  </si>
  <si>
    <t>UD</t>
  </si>
  <si>
    <t>SUB- TOTAL GENERAL</t>
  </si>
  <si>
    <t>* * * INAPA * * *</t>
  </si>
  <si>
    <t>No R1</t>
  </si>
  <si>
    <t>No R2</t>
  </si>
  <si>
    <t>LONG.</t>
  </si>
  <si>
    <t>Ø TUB.</t>
  </si>
  <si>
    <t>ANCHO ZANJA</t>
  </si>
  <si>
    <t>COEF. ARENA</t>
  </si>
  <si>
    <t>H1 (tub.)</t>
  </si>
  <si>
    <t>H2(tub.)</t>
  </si>
  <si>
    <t>VOL. ROV EXCAV.</t>
  </si>
  <si>
    <t>VOL. TUBO</t>
  </si>
  <si>
    <t>VOL. ARENA</t>
  </si>
  <si>
    <t>VOL. EXCAV.</t>
  </si>
  <si>
    <t>VOL. RELLENO</t>
  </si>
  <si>
    <t>VOL. BOTE</t>
  </si>
  <si>
    <t>EXC.MAT.    &lt;1.50</t>
  </si>
  <si>
    <t>EXC.MAT.    &gt;1.50</t>
  </si>
  <si>
    <t>DIAM</t>
  </si>
  <si>
    <t>VOL TUBO.</t>
  </si>
  <si>
    <t>SEGUROS, POLIZAS Y FIANZAS</t>
  </si>
  <si>
    <t>LEY 6-86</t>
  </si>
  <si>
    <t>ALCANTARILLADO DE CENTRO BOYA - ZONA IV</t>
  </si>
  <si>
    <t>TUB.8"</t>
  </si>
  <si>
    <t>M</t>
  </si>
  <si>
    <t>B</t>
  </si>
  <si>
    <t>C</t>
  </si>
  <si>
    <t xml:space="preserve"> ITBIS ( LEY 07-2007)</t>
  </si>
  <si>
    <t>RELLENO COMPACTADO</t>
  </si>
  <si>
    <t>DE 2.00 A 2.50 M</t>
  </si>
  <si>
    <t>DE 1.00 A 1.50 M</t>
  </si>
  <si>
    <t>I</t>
  </si>
  <si>
    <t>HR</t>
  </si>
  <si>
    <t>REPLANTEO</t>
  </si>
  <si>
    <t>D</t>
  </si>
  <si>
    <t>DE 1.50 A 2.00 M</t>
  </si>
  <si>
    <t>E</t>
  </si>
  <si>
    <t>GASTOS INDIRECTOS</t>
  </si>
  <si>
    <t>TOTAL A CONTRATAR (RD$)</t>
  </si>
  <si>
    <t xml:space="preserve">OPERACION Y MANTENIMIENTO DEL INAPA </t>
  </si>
  <si>
    <t>F</t>
  </si>
  <si>
    <t>G</t>
  </si>
  <si>
    <t>1.1.1</t>
  </si>
  <si>
    <t>1.1.2</t>
  </si>
  <si>
    <t>1.2.2</t>
  </si>
  <si>
    <t>1.2.1</t>
  </si>
  <si>
    <t>TUB.12"</t>
  </si>
  <si>
    <t>Ubicación : PROVINCIA MONTE CRISTI</t>
  </si>
  <si>
    <t xml:space="preserve">  </t>
  </si>
  <si>
    <t>ZONA : I</t>
  </si>
  <si>
    <t xml:space="preserve">CODIA </t>
  </si>
  <si>
    <t>DE 3.00 A 3.50 M</t>
  </si>
  <si>
    <t>DE 2.5  A 3.00 M</t>
  </si>
  <si>
    <t>DE 3.50  A  4.00 M</t>
  </si>
  <si>
    <t>REGISTRO  PREFABRICADOS SEGUN DETALLE DE DISEÑO, ( INC.TAPA DE GRP, POLIETILENO O SIMILAR)</t>
  </si>
  <si>
    <t>P mayor 5.0 =</t>
  </si>
  <si>
    <t>ROJO OSCURO</t>
  </si>
  <si>
    <t>(4.50 - 5.00) =</t>
  </si>
  <si>
    <t>AZUL FUERTE</t>
  </si>
  <si>
    <t>(4.00 - 4.50) =</t>
  </si>
  <si>
    <t>ROJO CLARO</t>
  </si>
  <si>
    <t>(3.50 - 4.00) =</t>
  </si>
  <si>
    <t>VERDE FUERTE</t>
  </si>
  <si>
    <t>(3.00 - 3.50) =</t>
  </si>
  <si>
    <t>Red completa</t>
  </si>
  <si>
    <t>MORADO</t>
  </si>
  <si>
    <t>(2.50 - 3.00) =</t>
  </si>
  <si>
    <t>SECTOR: LINEA DE IMPULSION</t>
  </si>
  <si>
    <t>NARANJA</t>
  </si>
  <si>
    <t>(2.00 - 2.50) =</t>
  </si>
  <si>
    <t>AZUL CLARO</t>
  </si>
  <si>
    <t>(1.50 - 2.00) =</t>
  </si>
  <si>
    <t>VERDES CLARO</t>
  </si>
  <si>
    <t>P &lt; 1.50 =</t>
  </si>
  <si>
    <t>NUMERO DE REGISTROS BUENOS AIRES</t>
  </si>
  <si>
    <t>SECTOR: BUENOS AIRES</t>
  </si>
  <si>
    <t>NUMERO DE REGISTROS LOS MAESTROS</t>
  </si>
  <si>
    <t>SECTOR: LOS MAESTROS</t>
  </si>
  <si>
    <t>SECTOR: MEJORAMIENTO SOCIAL</t>
  </si>
  <si>
    <t>NUMERO DE MEJORAMIENTO SOCIAL</t>
  </si>
  <si>
    <t>201R18</t>
  </si>
  <si>
    <t>20114R02</t>
  </si>
  <si>
    <t>20206R03</t>
  </si>
  <si>
    <t>20206R04</t>
  </si>
  <si>
    <t>20206R05</t>
  </si>
  <si>
    <t>20206R06</t>
  </si>
  <si>
    <t>20206R07</t>
  </si>
  <si>
    <t>202R11</t>
  </si>
  <si>
    <t>20208R02</t>
  </si>
  <si>
    <t>202R12</t>
  </si>
  <si>
    <t>202R13</t>
  </si>
  <si>
    <t>202R14</t>
  </si>
  <si>
    <t>202R15</t>
  </si>
  <si>
    <t>201R21</t>
  </si>
  <si>
    <t>20115R02</t>
  </si>
  <si>
    <t>201R23</t>
  </si>
  <si>
    <t>20116R02</t>
  </si>
  <si>
    <t>201R22</t>
  </si>
  <si>
    <t>201R24</t>
  </si>
  <si>
    <t>201R25</t>
  </si>
  <si>
    <t>201R26</t>
  </si>
  <si>
    <t>201R27</t>
  </si>
  <si>
    <t>20209R02</t>
  </si>
  <si>
    <t>109R22</t>
  </si>
  <si>
    <t>10912R02</t>
  </si>
  <si>
    <t>109R25</t>
  </si>
  <si>
    <t>10915R02</t>
  </si>
  <si>
    <t>10915R03</t>
  </si>
  <si>
    <t>109R24</t>
  </si>
  <si>
    <t>10914R02</t>
  </si>
  <si>
    <t>10914R03</t>
  </si>
  <si>
    <t>10913R02</t>
  </si>
  <si>
    <t>10913R03</t>
  </si>
  <si>
    <t>11206R03</t>
  </si>
  <si>
    <t>11206R2</t>
  </si>
  <si>
    <t>112R4</t>
  </si>
  <si>
    <t>112R14</t>
  </si>
  <si>
    <t>11209R02</t>
  </si>
  <si>
    <t>11209R03</t>
  </si>
  <si>
    <t>112R12</t>
  </si>
  <si>
    <t>11208R2</t>
  </si>
  <si>
    <t>11208R03</t>
  </si>
  <si>
    <t>112R10</t>
  </si>
  <si>
    <t>1120R02</t>
  </si>
  <si>
    <t>11207R03</t>
  </si>
  <si>
    <t>R13</t>
  </si>
  <si>
    <t>R14</t>
  </si>
  <si>
    <t>111R14</t>
  </si>
  <si>
    <t>111R15</t>
  </si>
  <si>
    <t>R31</t>
  </si>
  <si>
    <t>R32</t>
  </si>
  <si>
    <t>R33</t>
  </si>
  <si>
    <t>106R34</t>
  </si>
  <si>
    <t>R28</t>
  </si>
  <si>
    <t>R29</t>
  </si>
  <si>
    <t>R30</t>
  </si>
  <si>
    <t>106R30</t>
  </si>
  <si>
    <t>106R31</t>
  </si>
  <si>
    <t>110R19</t>
  </si>
  <si>
    <t>110R20</t>
  </si>
  <si>
    <t>R20</t>
  </si>
  <si>
    <t>R21</t>
  </si>
  <si>
    <t>110R21</t>
  </si>
  <si>
    <t>110R22</t>
  </si>
  <si>
    <t>11013R02</t>
  </si>
  <si>
    <t>11013R03</t>
  </si>
  <si>
    <t>R25</t>
  </si>
  <si>
    <t>R26</t>
  </si>
  <si>
    <t>R27</t>
  </si>
  <si>
    <t>106R27</t>
  </si>
  <si>
    <t>106R28</t>
  </si>
  <si>
    <t>R07</t>
  </si>
  <si>
    <t>R08</t>
  </si>
  <si>
    <t>R09</t>
  </si>
  <si>
    <t>R10</t>
  </si>
  <si>
    <t>108R10</t>
  </si>
  <si>
    <t>108R11</t>
  </si>
  <si>
    <t>106R24</t>
  </si>
  <si>
    <t>10609R02</t>
  </si>
  <si>
    <t>108R09</t>
  </si>
  <si>
    <t>10803R02</t>
  </si>
  <si>
    <t>106R22</t>
  </si>
  <si>
    <t>10608R02</t>
  </si>
  <si>
    <t>10802R02</t>
  </si>
  <si>
    <t>108R07</t>
  </si>
  <si>
    <t>R22</t>
  </si>
  <si>
    <t>R23</t>
  </si>
  <si>
    <t>R24</t>
  </si>
  <si>
    <t>106R25</t>
  </si>
  <si>
    <t>106R20</t>
  </si>
  <si>
    <t>10607R02</t>
  </si>
  <si>
    <t>1801R02</t>
  </si>
  <si>
    <t>108R05</t>
  </si>
  <si>
    <t>R03</t>
  </si>
  <si>
    <t>R04</t>
  </si>
  <si>
    <t>R05</t>
  </si>
  <si>
    <t>R06</t>
  </si>
  <si>
    <t>R17</t>
  </si>
  <si>
    <t>R18</t>
  </si>
  <si>
    <t>R19</t>
  </si>
  <si>
    <t>106R18</t>
  </si>
  <si>
    <t>R02</t>
  </si>
  <si>
    <t>108R02</t>
  </si>
  <si>
    <t>108R03</t>
  </si>
  <si>
    <t>NUMERO DE REGISTROS</t>
  </si>
  <si>
    <t>10606R04</t>
  </si>
  <si>
    <t>10606R05</t>
  </si>
  <si>
    <t>SECTOR: GUATAPANAL</t>
  </si>
  <si>
    <t>209R14</t>
  </si>
  <si>
    <t>209R15</t>
  </si>
  <si>
    <t>209R16</t>
  </si>
  <si>
    <t>20913R03</t>
  </si>
  <si>
    <t>20915R02</t>
  </si>
  <si>
    <t>20916R03</t>
  </si>
  <si>
    <t>20917R02</t>
  </si>
  <si>
    <t>20918R02</t>
  </si>
  <si>
    <t>20913R11</t>
  </si>
  <si>
    <t>20919R02</t>
  </si>
  <si>
    <t>20913R12</t>
  </si>
  <si>
    <t>R16</t>
  </si>
  <si>
    <t>209R19</t>
  </si>
  <si>
    <t>209R21</t>
  </si>
  <si>
    <t>20921R02</t>
  </si>
  <si>
    <t>20920R02</t>
  </si>
  <si>
    <t>209R22</t>
  </si>
  <si>
    <t>209R23</t>
  </si>
  <si>
    <t>209ER23</t>
  </si>
  <si>
    <t>20924R03</t>
  </si>
  <si>
    <t>209R24</t>
  </si>
  <si>
    <t>209R25</t>
  </si>
  <si>
    <t>209R26</t>
  </si>
  <si>
    <t>20923R02</t>
  </si>
  <si>
    <t>20923R03</t>
  </si>
  <si>
    <t>20922R03</t>
  </si>
  <si>
    <t>20909R04</t>
  </si>
  <si>
    <t>20912R03</t>
  </si>
  <si>
    <t>20912R02</t>
  </si>
  <si>
    <t>20911R02</t>
  </si>
  <si>
    <t>20911R03</t>
  </si>
  <si>
    <t>NUMERO DE REGISTRO</t>
  </si>
  <si>
    <t>209R12</t>
  </si>
  <si>
    <t>SECTOR: BELLA VISTA</t>
  </si>
  <si>
    <t>206R21</t>
  </si>
  <si>
    <t>20624R03</t>
  </si>
  <si>
    <t>206R25</t>
  </si>
  <si>
    <t>SECTOR: SAN FERNANDO</t>
  </si>
  <si>
    <t>10603R03</t>
  </si>
  <si>
    <t>106R10</t>
  </si>
  <si>
    <t>10602R05</t>
  </si>
  <si>
    <t>106R08</t>
  </si>
  <si>
    <t>10601R07</t>
  </si>
  <si>
    <t>10610R02</t>
  </si>
  <si>
    <t>SECTOR: AVIACION</t>
  </si>
  <si>
    <t>Ø TUB.
(Pulg)</t>
  </si>
  <si>
    <t>CORTE Y EXTRACCION DE ASFALTO</t>
  </si>
  <si>
    <t>CORTE DE ASFALTO E=4" (AMBOS LADOS)</t>
  </si>
  <si>
    <t>EXTRACCION DE ASFALTO C/EQUIPO E=4"</t>
  </si>
  <si>
    <t>BOTE DE MATERIAL  C/CAMION DISTANCIA DE 5  A  10 KM</t>
  </si>
  <si>
    <t>MOVIMIENTO DE TIERRA:</t>
  </si>
  <si>
    <t xml:space="preserve">EXCAVACIÓN CON RETROEXCAVADORA( INC. EXTRACCION DE TUBERIA) </t>
  </si>
  <si>
    <t>REGULARIZACION DE ZANJA</t>
  </si>
  <si>
    <t>SUMINISTRO MATERIAL DE MINA PARA RELLENO DIST. PROM = 10 KM (SUJETO A APROBACION DE LA SUPERVISION)</t>
  </si>
  <si>
    <t>COLOCACION Y COMPACTADO DE MATERIAL C/COMPACTADOR MECANICO EN CAPAS DE 0.20M</t>
  </si>
  <si>
    <t>SUMINISTRO DE:</t>
  </si>
  <si>
    <t>TUBERÍA Ø8", PVC SDR-32.5 CON JUNTA DE GOMA MAS 3% ESPIGA Y CAMPANA</t>
  </si>
  <si>
    <t>COLOCACIÓN DE:</t>
  </si>
  <si>
    <t>TUBERÍA Ø8", PVC-SDR32.5 CON JUNTA DE GOMA MAS 3% PERDIDA POR CAMPANA</t>
  </si>
  <si>
    <t xml:space="preserve">LIMPIEZA FINAL Y CONTINUA </t>
  </si>
  <si>
    <t>SUB-TOTAL  FASE D</t>
  </si>
  <si>
    <t>DE4.0  A  4.50 M</t>
  </si>
  <si>
    <t>DE 4.50 A 5.50 M</t>
  </si>
  <si>
    <t>DE 4.0  A  4.50 M</t>
  </si>
  <si>
    <t>DE 4.50  A  5.00 M</t>
  </si>
  <si>
    <t>DE 5.0  A  5.50 M</t>
  </si>
  <si>
    <t>SUB-TOTAL  FASE B</t>
  </si>
  <si>
    <t>SUB-TOTAL  FASE C</t>
  </si>
  <si>
    <t>REPARACION DE SERVICIOS EXISTENTES</t>
  </si>
  <si>
    <t>DEMOLICION Y REPOSICION DE CONTENES Y ACERAS</t>
  </si>
  <si>
    <t xml:space="preserve">DEMOLICION: </t>
  </si>
  <si>
    <t>1.1.1.1</t>
  </si>
  <si>
    <t>DE CONTENES Y ACERAS</t>
  </si>
  <si>
    <t>1.1.1.2</t>
  </si>
  <si>
    <t>REPOSICION DE:</t>
  </si>
  <si>
    <t>1.1.2.1</t>
  </si>
  <si>
    <t>ACERA PERIMETRAL 0.80 M</t>
  </si>
  <si>
    <t>1.1.2.2</t>
  </si>
  <si>
    <t>CONTENES</t>
  </si>
  <si>
    <t>REPARACION DE AVERIAS EN TUBERIAS EXIST.</t>
  </si>
  <si>
    <t>1.2.1.1</t>
  </si>
  <si>
    <t xml:space="preserve">DE Ø1/2" PVC  (SCH-40)  </t>
  </si>
  <si>
    <t>1.2.1.2</t>
  </si>
  <si>
    <t>DE Ø3/4" PVC  (SCH-40)</t>
  </si>
  <si>
    <t>1.2.1.3</t>
  </si>
  <si>
    <t xml:space="preserve">DE Ø1" PVC  (SCH-40) </t>
  </si>
  <si>
    <t>1.2.1.4</t>
  </si>
  <si>
    <t xml:space="preserve">DE Ø2" PVC  (SCH-40) </t>
  </si>
  <si>
    <t>1.2.1.5</t>
  </si>
  <si>
    <t>DE Ø3" PVC SDR-26 C/ JG</t>
  </si>
  <si>
    <t>DE Ø4" PVC SDR-26 C/ JG</t>
  </si>
  <si>
    <t>1.2.2.1</t>
  </si>
  <si>
    <t>COUPLING  Ø1/2" PVC</t>
  </si>
  <si>
    <t>1.2.2.2</t>
  </si>
  <si>
    <t>COUPLING 3/4" PVC</t>
  </si>
  <si>
    <t>1.2.2.3</t>
  </si>
  <si>
    <t>COUPLING 1" PVC</t>
  </si>
  <si>
    <t>1.2.2.4</t>
  </si>
  <si>
    <t>COUPLING Ø2" PVC</t>
  </si>
  <si>
    <t>1.2.2.5</t>
  </si>
  <si>
    <t>JUNTA MECANICA TIPO DRESSER 3" 150 PSI</t>
  </si>
  <si>
    <t>JUNTA MECANICA TIPO DRESSER 4" 150 PSI</t>
  </si>
  <si>
    <t>BOMBA DE ACHIQUE</t>
  </si>
  <si>
    <t>BOMBA DE ACHIQUE Ø3" (5,5 HP)</t>
  </si>
  <si>
    <t>BOMBA DE ACHIQUE DE 4" (HP 9 )</t>
  </si>
  <si>
    <t>BOMBA DE ACHIQUE DE 6" (HP 18 )</t>
  </si>
  <si>
    <t xml:space="preserve">EXCAVACION MATERIAL COMPACTO C/EQUIPO </t>
  </si>
  <si>
    <t>COLOCACION Y COMPACTADO MATERIAL DE BASE EN CAPAS DE 0.20 CON COMPACTADOR MECANICO</t>
  </si>
  <si>
    <t xml:space="preserve">TRANSPORTE DE ASFALTO </t>
  </si>
  <si>
    <t>M3/KM</t>
  </si>
  <si>
    <t>VALLA ANUNCIANDO OBRA 16' X 10' IMPRESION FULL COLOR CONTENIENDO LOGO DE INAPA, NOMBRE DE PROYECTO Y CONTRATISTA. ESTRUCTURA EN TUBOS GALVANIZADOS 1 1/2"X 1 1/2" Y SOPORTES EN TUBO CUAD. 4" X 4"</t>
  </si>
  <si>
    <t xml:space="preserve">CAMPAMENTO ( INCLUYE ALQUILER DEL SOLAR CON O SIN CASA, BAÑOS MOVILES Y CASETA DE MATERIALES) </t>
  </si>
  <si>
    <t>MESES</t>
  </si>
  <si>
    <t>SUB-TOTAL FASE Z</t>
  </si>
  <si>
    <t>CARPETA ASFALTICA L=42,364.29 ML</t>
  </si>
  <si>
    <t>CONTROL Y MANEJO DE TRANSITO</t>
  </si>
  <si>
    <t xml:space="preserve">SEÑALIZACION, CONTROL Y SEGURIDAD EN LA OBRA </t>
  </si>
  <si>
    <t>SUB-TOTAL  FASE F</t>
  </si>
  <si>
    <t>SUB-TOTAL  FASE G</t>
  </si>
  <si>
    <t>H</t>
  </si>
  <si>
    <t xml:space="preserve">SUMINISTRO Y COLOCACION DE ASFALTO e=4"                   ( INCLUYE RIEGO DE ADHERENCIA) </t>
  </si>
  <si>
    <t xml:space="preserve">LONGITUDES </t>
  </si>
  <si>
    <t>SUB-TOTAL  FASE E</t>
  </si>
  <si>
    <t>SUMINISTRO Y COLOCACION DE TUBERIAS</t>
  </si>
  <si>
    <t>SUMINISTRO Y COLOCACION DE:</t>
  </si>
  <si>
    <t>SUMINISTRO DE MATERIAL BASE E=0.20M  DIST. 5 A 10 KM</t>
  </si>
  <si>
    <t xml:space="preserve">RED COLECTORA SECTOR AVIACION </t>
  </si>
  <si>
    <t>SUB-TOTAL  FASE A</t>
  </si>
  <si>
    <t>EXCAVACION DE MATERIAL COMPACTO A MANO</t>
  </si>
  <si>
    <t>SUMINISTRO DE RELLENO</t>
  </si>
  <si>
    <t>M3-KM</t>
  </si>
  <si>
    <t>SUMINISTRO DE ARENA</t>
  </si>
  <si>
    <t>TRANSPORTE INTERNO DE TUBOS Y PIEZAS</t>
  </si>
  <si>
    <t>TRANSPORTE INTERNO DE RELLENO (0-5 KM)</t>
  </si>
  <si>
    <t>DEMOLICION ACERA</t>
  </si>
  <si>
    <t>H.S. RECONTRUCCION DE ACERA</t>
  </si>
  <si>
    <t>SUMINISTRO Y COLOCACION TUBERIAS Y PIEZAS.</t>
  </si>
  <si>
    <t>TUBERIA DE 4''PVC  (SDR-32.5) C/JUNTA DE GOMA</t>
  </si>
  <si>
    <t>CODO DE 4X90 PVC</t>
  </si>
  <si>
    <t>YEE DE 4'' PVC</t>
  </si>
  <si>
    <t>TAPON MACHO DE 4''</t>
  </si>
  <si>
    <t>CEMENTO PVC</t>
  </si>
  <si>
    <t>PINTA</t>
  </si>
  <si>
    <t>TRANSPORTE INTERNO DE RELLENO</t>
  </si>
  <si>
    <t>TUBERIA DE 6'' PVC  (SDR-32.5) C/JUNTA DE GOMA</t>
  </si>
  <si>
    <t>YEE DE 6'' PVC</t>
  </si>
  <si>
    <t>TAPON MACHO DE 6''</t>
  </si>
  <si>
    <t xml:space="preserve"> TOTAL FASE    H</t>
  </si>
  <si>
    <t>ACOMETIDAS INTRADOMICILIARIAS</t>
  </si>
  <si>
    <t xml:space="preserve">ACOMETIDAS </t>
  </si>
  <si>
    <t>CONEXION PVC 4" DESDE  ACOMETIDAS NUEVAS  A VIVIENDAS  (950 UD ) ETAPA 2 AMPLIACION</t>
  </si>
  <si>
    <t>CONEXION PVC 6" DESDE  ACOMETIDAS NUEVAS  A VIVIENDAS   (50 UD) ETAPA 2 AMPLIACION</t>
  </si>
  <si>
    <t xml:space="preserve">DOMICILIARIAS 8" x 4" PVC SDR- 32.5 </t>
  </si>
  <si>
    <t xml:space="preserve">DOMICILIARIAS 8" x 6" PVC SDR- 32.5 </t>
  </si>
  <si>
    <t>RED COLECTORA SECTOR SAN FERNANDO</t>
  </si>
  <si>
    <t>RED COLECTORA SECTOR BELLA VISTA</t>
  </si>
  <si>
    <t xml:space="preserve">RED COLECTORA SECTOR GUATAPANAL </t>
  </si>
  <si>
    <t xml:space="preserve">RED COLECTORA SECTOR MEJORAMIENTO SOCIAL </t>
  </si>
  <si>
    <t xml:space="preserve">RED COLECTORA SECTOR LOS MAESTROS </t>
  </si>
  <si>
    <t xml:space="preserve">RED COLECTORA SECTOR BUENOS AIRES </t>
  </si>
  <si>
    <t xml:space="preserve">EXCAVACIÓN CON RETROEXCAVADORA (INC. EXTRACCION DE TUBERIA) </t>
  </si>
  <si>
    <t>II</t>
  </si>
  <si>
    <t xml:space="preserve"> TOTAL FASE  I</t>
  </si>
  <si>
    <t xml:space="preserve"> TOTAL FASE  II</t>
  </si>
  <si>
    <t xml:space="preserve">ESTUDIOS (SOCIALES, AMBIENTALES, GEOTECNICO, TOPOGRAFICO, DE CALIDAD, ECT) </t>
  </si>
  <si>
    <t xml:space="preserve">MEDIDA DE COMPENSACION AMBIENTAL </t>
  </si>
  <si>
    <t xml:space="preserve">TRANSPORTE DE ARENA AL CAMPAMENTO </t>
  </si>
  <si>
    <t>TRANSPORTE DE RELLENO AL CAMPAMENTO</t>
  </si>
  <si>
    <t>MANO DE OBRA</t>
  </si>
  <si>
    <t>Obra : AMPLIACION  ALCANTARILLADO SANITARIO DE MONTECRISTI</t>
  </si>
  <si>
    <t>CODO DE 6 X 90 PVC</t>
  </si>
  <si>
    <t>BOTE DE MATERIAL  C/CAMION DISTANCIA DE 5  A  10 KM (INCLUYE ESPARCIMIENTO EN BOTADERO)</t>
  </si>
  <si>
    <t>BOTE  DE ESCOMBROS C/CAMION  (INCLUYE ESPARCIMIENTO EN BOTADERO)</t>
  </si>
  <si>
    <t>BOTE DE MATERIAL C/CAMION DIST.  5 KM A 10 KM (INCLUYE ESPARCIMIENTO EN BOTADERO)</t>
  </si>
  <si>
    <t xml:space="preserve">IMPRIMACION SENCILLA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</si>
</sst>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(* #,##0.00_);_(* \(#,##0.00\);_(* &quot;-&quot;??_);_(@_)"/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\ _€_-;\-* #,##0\ _€_-;_-* &quot;-&quot;\ _€_-;_-@_-"/>
    <numFmt numFmtId="167" formatCode="_-* #,##0.00\ _€_-;\-* #,##0.00\ _€_-;_-* &quot;-&quot;??\ _€_-;_-@_-"/>
    <numFmt numFmtId="168" formatCode="_-* #,##0.00_-;\-* #,##0.00_-;_-* &quot;-&quot;??_-;_-@_-"/>
    <numFmt numFmtId="169" formatCode="#,##0.00;[Red]#,##0.00"/>
    <numFmt numFmtId="170" formatCode="0.0"/>
    <numFmt numFmtId="171" formatCode="0.000"/>
    <numFmt numFmtId="172" formatCode="0.0%"/>
    <numFmt numFmtId="173" formatCode="0.00_)"/>
    <numFmt numFmtId="174" formatCode="[$€]#,##0.00;[Red]\-[$€]#,##0.00"/>
    <numFmt numFmtId="175" formatCode="#."/>
    <numFmt numFmtId="176" formatCode="_-* #,##0.00\ [$€]_-;\-* #,##0.00\ [$€]_-;_-* &quot;-&quot;??\ [$€]_-;_-@_-"/>
    <numFmt numFmtId="177" formatCode="General_)"/>
    <numFmt numFmtId="178" formatCode="#,##0.0;\-#,##0.0"/>
    <numFmt numFmtId="179" formatCode="_-* #,##0.0000_-;\-* #,##0.0000_-;_-* &quot;-&quot;??_-;_-@_-"/>
    <numFmt numFmtId="180" formatCode="#,##0.000"/>
    <numFmt numFmtId="181" formatCode="0.0000"/>
    <numFmt numFmtId="182" formatCode="#,##0;\-#,##0"/>
    <numFmt numFmtId="183" formatCode="_(&quot;$&quot;* #,##0.00_);_(&quot;$&quot;* \(#,##0.00\);_(&quot;$&quot;* &quot;-&quot;??_);_(@_)"/>
    <numFmt numFmtId="184" formatCode="_-[$€-2]* #,##0.00_-;\-[$€-2]* #,##0.00_-;_-[$€-2]* &quot;-&quot;??_-"/>
    <numFmt numFmtId="185" formatCode="_([$€]* #,##0.00_);_([$€]* \(#,##0.00\);_([$€]* &quot;-&quot;??_);_(@_)"/>
    <numFmt numFmtId="186" formatCode="&quot;$&quot;#,##0.00;[Red]\-&quot;$&quot;#,##0.00"/>
    <numFmt numFmtId="187" formatCode="_-* #,##0.00\ &quot;Pts&quot;_-;\-* #,##0.00\ &quot;Pts&quot;_-;_-* &quot;-&quot;??\ &quot;Pts&quot;_-;_-@_-"/>
    <numFmt numFmtId="188" formatCode="_-* #,##0.00\ _P_t_s_-;\-* #,##0.00\ _P_t_s_-;_-* &quot;-&quot;??\ _P_t_s_-;_-@_-"/>
    <numFmt numFmtId="189" formatCode="_(* #,##0.00_);_(* \(#,##0.00\);_(* \-??_);_(@_)"/>
    <numFmt numFmtId="190" formatCode="#,##0.0000_);\(#,##0.0000\)"/>
    <numFmt numFmtId="191" formatCode="_-&quot;$&quot;* #,##0.00_-;\-&quot;$&quot;* #,##0.00_-;_-&quot;$&quot;* &quot;-&quot;??_-;_-@_-"/>
    <numFmt numFmtId="192" formatCode="&quot;Activado&quot;;&quot;Activado&quot;;&quot;Desactivado&quot;"/>
    <numFmt numFmtId="193" formatCode="_(* #,##0.0_);_(* \(#,##0.0\);_(* &quot;-&quot;??_);_(@_)"/>
    <numFmt numFmtId="194" formatCode="0000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b/>
      <sz val="8"/>
      <color indexed="53"/>
      <name val="Tahoma"/>
      <family val="2"/>
    </font>
    <font>
      <sz val="10"/>
      <name val="Tms Rmn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63"/>
      <name val="Arial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2"/>
      <name val="Courier New"/>
      <family val="3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name val="Arial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2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6" applyNumberFormat="0" applyAlignment="0" applyProtection="0"/>
    <xf numFmtId="0" fontId="11" fillId="21" borderId="7" applyNumberFormat="0" applyAlignment="0" applyProtection="0"/>
    <xf numFmtId="17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75" fontId="14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0" fontId="16" fillId="4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6" applyNumberFormat="0" applyAlignment="0" applyProtection="0"/>
    <xf numFmtId="0" fontId="21" fillId="0" borderId="11" applyNumberFormat="0" applyFill="0" applyAlignment="0" applyProtection="0"/>
    <xf numFmtId="0" fontId="3" fillId="22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26" fillId="0" borderId="0"/>
    <xf numFmtId="173" fontId="27" fillId="0" borderId="0"/>
    <xf numFmtId="0" fontId="5" fillId="0" borderId="0"/>
    <xf numFmtId="0" fontId="5" fillId="0" borderId="0"/>
    <xf numFmtId="39" fontId="28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17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5" fillId="0" borderId="0"/>
    <xf numFmtId="0" fontId="2" fillId="0" borderId="0"/>
    <xf numFmtId="43" fontId="3" fillId="0" borderId="0" applyFont="0" applyFill="0" applyBorder="0" applyAlignment="0" applyProtection="0"/>
    <xf numFmtId="39" fontId="28" fillId="0" borderId="0"/>
    <xf numFmtId="0" fontId="7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9" fontId="45" fillId="0" borderId="0"/>
    <xf numFmtId="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36" borderId="7" applyNumberFormat="0" applyAlignment="0" applyProtection="0"/>
    <xf numFmtId="0" fontId="54" fillId="47" borderId="6" applyNumberFormat="0" applyAlignment="0" applyProtection="0"/>
    <xf numFmtId="0" fontId="53" fillId="46" borderId="6" applyNumberFormat="0" applyAlignment="0" applyProtection="0"/>
    <xf numFmtId="0" fontId="52" fillId="43" borderId="0" applyNumberFormat="0" applyBorder="0" applyAlignment="0" applyProtection="0"/>
    <xf numFmtId="0" fontId="9" fillId="5" borderId="0" applyNumberFormat="0" applyBorder="0" applyAlignment="0" applyProtection="0"/>
    <xf numFmtId="0" fontId="8" fillId="45" borderId="0" applyNumberFormat="0" applyBorder="0" applyAlignment="0" applyProtection="0"/>
    <xf numFmtId="0" fontId="8" fillId="44" borderId="0" applyNumberFormat="0" applyBorder="0" applyAlignment="0" applyProtection="0"/>
    <xf numFmtId="0" fontId="7" fillId="43" borderId="0" applyNumberFormat="0" applyBorder="0" applyAlignment="0" applyProtection="0"/>
    <xf numFmtId="0" fontId="7" fillId="31" borderId="0" applyNumberFormat="0" applyBorder="0" applyAlignment="0" applyProtection="0"/>
    <xf numFmtId="0" fontId="8" fillId="17" borderId="0" applyNumberFormat="0" applyBorder="0" applyAlignment="0" applyProtection="0"/>
    <xf numFmtId="0" fontId="8" fillId="42" borderId="0" applyNumberFormat="0" applyBorder="0" applyAlignment="0" applyProtection="0"/>
    <xf numFmtId="0" fontId="8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8" fillId="41" borderId="0" applyNumberFormat="0" applyBorder="0" applyAlignment="0" applyProtection="0"/>
    <xf numFmtId="0" fontId="8" fillId="40" borderId="0" applyNumberFormat="0" applyBorder="0" applyAlignment="0" applyProtection="0"/>
    <xf numFmtId="0" fontId="7" fillId="35" borderId="0" applyNumberFormat="0" applyBorder="0" applyAlignment="0" applyProtection="0"/>
    <xf numFmtId="0" fontId="7" fillId="31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5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7" fillId="22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22" borderId="0" applyNumberFormat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1" fillId="0" borderId="0"/>
    <xf numFmtId="0" fontId="7" fillId="6" borderId="0" applyNumberFormat="0" applyBorder="0" applyAlignment="0" applyProtection="0"/>
    <xf numFmtId="0" fontId="7" fillId="29" borderId="0" applyNumberFormat="0" applyBorder="0" applyAlignment="0" applyProtection="0"/>
    <xf numFmtId="0" fontId="7" fillId="22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" fillId="0" borderId="0"/>
    <xf numFmtId="0" fontId="16" fillId="6" borderId="0" applyNumberFormat="0" applyBorder="0" applyAlignment="0" applyProtection="0"/>
    <xf numFmtId="0" fontId="16" fillId="51" borderId="0" applyNumberFormat="0" applyBorder="0" applyAlignment="0" applyProtection="0"/>
    <xf numFmtId="0" fontId="55" fillId="0" borderId="18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20" fillId="29" borderId="6" applyNumberFormat="0" applyAlignment="0" applyProtection="0"/>
    <xf numFmtId="0" fontId="58" fillId="44" borderId="6" applyNumberFormat="0" applyAlignment="0" applyProtection="0"/>
    <xf numFmtId="0" fontId="24" fillId="0" borderId="23" applyNumberFormat="0" applyFill="0" applyAlignment="0" applyProtection="0"/>
    <xf numFmtId="0" fontId="59" fillId="0" borderId="24" applyNumberFormat="0" applyFill="0" applyAlignment="0" applyProtection="0"/>
    <xf numFmtId="43" fontId="7" fillId="0" borderId="0" applyFont="0" applyFill="0" applyBorder="0" applyAlignment="0" applyProtection="0"/>
    <xf numFmtId="18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9" fontId="3" fillId="0" borderId="0" applyFill="0" applyBorder="0" applyAlignment="0" applyProtection="0"/>
    <xf numFmtId="171" fontId="3" fillId="0" borderId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59" fillId="44" borderId="0" applyNumberFormat="0" applyBorder="0" applyAlignment="0" applyProtection="0"/>
    <xf numFmtId="0" fontId="3" fillId="0" borderId="0"/>
    <xf numFmtId="0" fontId="7" fillId="0" borderId="0"/>
    <xf numFmtId="0" fontId="1" fillId="0" borderId="0"/>
    <xf numFmtId="0" fontId="1" fillId="0" borderId="0"/>
    <xf numFmtId="0" fontId="3" fillId="43" borderId="12" applyNumberFormat="0" applyFont="0" applyAlignment="0" applyProtection="0"/>
    <xf numFmtId="0" fontId="22" fillId="46" borderId="13" applyNumberFormat="0" applyAlignment="0" applyProtection="0"/>
    <xf numFmtId="0" fontId="22" fillId="47" borderId="13" applyNumberFormat="0" applyAlignment="0" applyProtection="0"/>
    <xf numFmtId="9" fontId="39" fillId="0" borderId="0" applyFont="0" applyFill="0" applyBorder="0" applyAlignment="0" applyProtection="0"/>
    <xf numFmtId="9" fontId="3" fillId="0" borderId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1" fillId="0" borderId="25" applyNumberFormat="0" applyFill="0" applyAlignment="0" applyProtection="0"/>
    <xf numFmtId="167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16" fillId="4" borderId="0" applyNumberFormat="0" applyBorder="0" applyAlignment="0" applyProtection="0"/>
    <xf numFmtId="0" fontId="10" fillId="20" borderId="6" applyNumberFormat="0" applyAlignment="0" applyProtection="0"/>
    <xf numFmtId="0" fontId="11" fillId="21" borderId="7" applyNumberFormat="0" applyAlignment="0" applyProtection="0"/>
    <xf numFmtId="0" fontId="21" fillId="0" borderId="11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7" borderId="6" applyNumberFormat="0" applyAlignment="0" applyProtection="0"/>
    <xf numFmtId="184" fontId="3" fillId="0" borderId="0" applyFont="0" applyFill="0" applyBorder="0" applyAlignment="0" applyProtection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92" fontId="61" fillId="0" borderId="0"/>
    <xf numFmtId="0" fontId="3" fillId="0" borderId="0"/>
    <xf numFmtId="0" fontId="1" fillId="0" borderId="0"/>
    <xf numFmtId="177" fontId="26" fillId="0" borderId="0"/>
    <xf numFmtId="172" fontId="6" fillId="0" borderId="0"/>
    <xf numFmtId="0" fontId="3" fillId="0" borderId="0"/>
    <xf numFmtId="0" fontId="3" fillId="22" borderId="1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20" borderId="13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8" fillId="30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39" borderId="0" applyNumberFormat="0" applyBorder="0" applyAlignment="0" applyProtection="0"/>
    <xf numFmtId="0" fontId="8" fillId="17" borderId="0" applyNumberFormat="0" applyBorder="0" applyAlignment="0" applyProtection="0"/>
    <xf numFmtId="0" fontId="8" fillId="30" borderId="0" applyNumberFormat="0" applyBorder="0" applyAlignment="0" applyProtection="0"/>
    <xf numFmtId="0" fontId="3" fillId="0" borderId="0"/>
    <xf numFmtId="0" fontId="8" fillId="17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39" borderId="0" applyNumberFormat="0" applyBorder="0" applyAlignment="0" applyProtection="0"/>
    <xf numFmtId="39" fontId="28" fillId="0" borderId="0"/>
    <xf numFmtId="0" fontId="3" fillId="0" borderId="0"/>
    <xf numFmtId="168" fontId="3" fillId="0" borderId="0" applyFont="0" applyFill="0" applyBorder="0" applyAlignment="0" applyProtection="0"/>
    <xf numFmtId="9" fontId="64" fillId="0" borderId="0" applyFont="0" applyFill="0" applyBorder="0" applyAlignment="0" applyProtection="0"/>
  </cellStyleXfs>
  <cellXfs count="262">
    <xf numFmtId="0" fontId="0" fillId="0" borderId="0" xfId="0"/>
    <xf numFmtId="4" fontId="36" fillId="25" borderId="3" xfId="72" applyNumberFormat="1" applyFont="1" applyFill="1" applyBorder="1" applyAlignment="1">
      <alignment horizontal="center"/>
    </xf>
    <xf numFmtId="4" fontId="36" fillId="25" borderId="0" xfId="72" applyNumberFormat="1" applyFont="1" applyFill="1" applyBorder="1"/>
    <xf numFmtId="4" fontId="36" fillId="25" borderId="0" xfId="72" applyNumberFormat="1" applyFont="1" applyFill="1" applyBorder="1" applyAlignment="1">
      <alignment horizontal="center"/>
    </xf>
    <xf numFmtId="0" fontId="3" fillId="0" borderId="0" xfId="72"/>
    <xf numFmtId="4" fontId="38" fillId="0" borderId="0" xfId="72" applyNumberFormat="1" applyFont="1" applyBorder="1"/>
    <xf numFmtId="3" fontId="4" fillId="27" borderId="15" xfId="72" applyNumberFormat="1" applyFont="1" applyFill="1" applyBorder="1" applyAlignment="1">
      <alignment horizontal="center" vertical="center" wrapText="1"/>
    </xf>
    <xf numFmtId="180" fontId="4" fillId="27" borderId="15" xfId="83" applyNumberFormat="1" applyFont="1" applyFill="1" applyBorder="1" applyAlignment="1">
      <alignment horizontal="center" vertical="center" wrapText="1"/>
    </xf>
    <xf numFmtId="4" fontId="35" fillId="27" borderId="15" xfId="72" applyNumberFormat="1" applyFont="1" applyFill="1" applyBorder="1" applyAlignment="1">
      <alignment horizontal="center" vertical="center" wrapText="1"/>
    </xf>
    <xf numFmtId="4" fontId="41" fillId="26" borderId="15" xfId="72" applyNumberFormat="1" applyFont="1" applyFill="1" applyBorder="1" applyAlignment="1">
      <alignment horizontal="center" vertical="center" wrapText="1"/>
    </xf>
    <xf numFmtId="180" fontId="41" fillId="26" borderId="15" xfId="72" applyNumberFormat="1" applyFont="1" applyFill="1" applyBorder="1" applyAlignment="1">
      <alignment horizontal="center" vertical="center" wrapText="1"/>
    </xf>
    <xf numFmtId="180" fontId="42" fillId="28" borderId="15" xfId="72" applyNumberFormat="1" applyFont="1" applyFill="1" applyBorder="1" applyAlignment="1">
      <alignment horizontal="center" vertical="center" wrapText="1"/>
    </xf>
    <xf numFmtId="180" fontId="35" fillId="28" borderId="15" xfId="72" applyNumberFormat="1" applyFont="1" applyFill="1" applyBorder="1" applyAlignment="1">
      <alignment horizontal="center" vertical="center" wrapText="1"/>
    </xf>
    <xf numFmtId="4" fontId="35" fillId="28" borderId="15" xfId="72" applyNumberFormat="1" applyFont="1" applyFill="1" applyBorder="1" applyAlignment="1">
      <alignment horizontal="center" vertical="center" wrapText="1"/>
    </xf>
    <xf numFmtId="3" fontId="36" fillId="25" borderId="0" xfId="72" applyNumberFormat="1" applyFont="1" applyFill="1" applyBorder="1" applyAlignment="1">
      <alignment horizontal="center" vertical="center" wrapText="1"/>
    </xf>
    <xf numFmtId="4" fontId="36" fillId="25" borderId="0" xfId="72" applyNumberFormat="1" applyFont="1" applyFill="1" applyBorder="1" applyAlignment="1">
      <alignment horizontal="center" vertical="center" wrapText="1"/>
    </xf>
    <xf numFmtId="3" fontId="43" fillId="25" borderId="0" xfId="72" applyNumberFormat="1" applyFont="1" applyFill="1" applyAlignment="1">
      <alignment horizontal="left" vertical="center"/>
    </xf>
    <xf numFmtId="180" fontId="4" fillId="25" borderId="0" xfId="83" applyNumberFormat="1" applyFont="1" applyFill="1" applyBorder="1" applyAlignment="1">
      <alignment horizontal="center" vertical="center" wrapText="1"/>
    </xf>
    <xf numFmtId="4" fontId="35" fillId="25" borderId="0" xfId="72" applyNumberFormat="1" applyFont="1" applyFill="1" applyBorder="1" applyAlignment="1">
      <alignment horizontal="center" vertical="center" wrapText="1"/>
    </xf>
    <xf numFmtId="180" fontId="35" fillId="25" borderId="0" xfId="72" applyNumberFormat="1" applyFont="1" applyFill="1" applyBorder="1" applyAlignment="1">
      <alignment horizontal="center" vertical="center" wrapText="1"/>
    </xf>
    <xf numFmtId="1" fontId="36" fillId="25" borderId="0" xfId="72" applyNumberFormat="1" applyFont="1" applyFill="1" applyBorder="1" applyAlignment="1">
      <alignment vertical="center" wrapText="1"/>
    </xf>
    <xf numFmtId="4" fontId="3" fillId="25" borderId="0" xfId="72" applyNumberFormat="1" applyFill="1"/>
    <xf numFmtId="181" fontId="3" fillId="25" borderId="0" xfId="72" applyNumberFormat="1" applyFill="1"/>
    <xf numFmtId="0" fontId="3" fillId="25" borderId="0" xfId="72" applyFill="1"/>
    <xf numFmtId="4" fontId="4" fillId="0" borderId="3" xfId="72" applyNumberFormat="1" applyFont="1" applyFill="1" applyBorder="1" applyAlignment="1">
      <alignment horizontal="center" vertical="center" wrapText="1"/>
    </xf>
    <xf numFmtId="180" fontId="4" fillId="25" borderId="3" xfId="83" applyNumberFormat="1" applyFont="1" applyFill="1" applyBorder="1" applyAlignment="1">
      <alignment horizontal="center" vertical="center" wrapText="1"/>
    </xf>
    <xf numFmtId="1" fontId="3" fillId="25" borderId="3" xfId="72" applyNumberFormat="1" applyFont="1" applyFill="1" applyBorder="1" applyAlignment="1">
      <alignment horizontal="center"/>
    </xf>
    <xf numFmtId="4" fontId="3" fillId="25" borderId="3" xfId="72" applyNumberFormat="1" applyFont="1" applyFill="1" applyBorder="1" applyAlignment="1">
      <alignment horizontal="right" vertical="center" wrapText="1"/>
    </xf>
    <xf numFmtId="180" fontId="3" fillId="25" borderId="3" xfId="72" applyNumberFormat="1" applyFont="1" applyFill="1" applyBorder="1" applyAlignment="1">
      <alignment horizontal="center"/>
    </xf>
    <xf numFmtId="4" fontId="3" fillId="25" borderId="3" xfId="72" applyNumberFormat="1" applyFont="1" applyFill="1" applyBorder="1" applyAlignment="1"/>
    <xf numFmtId="169" fontId="3" fillId="25" borderId="3" xfId="72" applyNumberFormat="1" applyFont="1" applyFill="1" applyBorder="1"/>
    <xf numFmtId="180" fontId="36" fillId="25" borderId="0" xfId="72" applyNumberFormat="1" applyFont="1" applyFill="1" applyBorder="1"/>
    <xf numFmtId="1" fontId="36" fillId="25" borderId="0" xfId="72" applyNumberFormat="1" applyFont="1" applyFill="1" applyBorder="1" applyAlignment="1"/>
    <xf numFmtId="4" fontId="3" fillId="0" borderId="0" xfId="72" applyNumberFormat="1"/>
    <xf numFmtId="4" fontId="4" fillId="0" borderId="3" xfId="72" applyNumberFormat="1" applyFont="1" applyFill="1" applyBorder="1" applyAlignment="1">
      <alignment horizontal="center" vertical="center"/>
    </xf>
    <xf numFmtId="4" fontId="4" fillId="25" borderId="3" xfId="72" applyNumberFormat="1" applyFont="1" applyFill="1" applyBorder="1" applyAlignment="1">
      <alignment horizontal="center" vertical="center"/>
    </xf>
    <xf numFmtId="4" fontId="4" fillId="25" borderId="0" xfId="72" applyNumberFormat="1" applyFont="1" applyFill="1" applyBorder="1" applyAlignment="1">
      <alignment horizontal="center" vertical="center"/>
    </xf>
    <xf numFmtId="4" fontId="4" fillId="25" borderId="0" xfId="83" applyNumberFormat="1" applyFont="1" applyFill="1" applyBorder="1" applyAlignment="1">
      <alignment horizontal="center"/>
    </xf>
    <xf numFmtId="1" fontId="3" fillId="25" borderId="0" xfId="72" applyNumberFormat="1" applyFont="1" applyFill="1" applyBorder="1" applyAlignment="1">
      <alignment horizontal="center"/>
    </xf>
    <xf numFmtId="4" fontId="3" fillId="25" borderId="0" xfId="72" applyNumberFormat="1" applyFont="1" applyFill="1" applyBorder="1" applyAlignment="1">
      <alignment horizontal="right" vertical="center" wrapText="1"/>
    </xf>
    <xf numFmtId="180" fontId="3" fillId="25" borderId="0" xfId="72" applyNumberFormat="1" applyFont="1" applyFill="1" applyBorder="1" applyAlignment="1">
      <alignment horizontal="center"/>
    </xf>
    <xf numFmtId="4" fontId="3" fillId="25" borderId="0" xfId="72" applyNumberFormat="1" applyFont="1" applyFill="1" applyBorder="1" applyAlignment="1"/>
    <xf numFmtId="169" fontId="4" fillId="25" borderId="0" xfId="72" applyNumberFormat="1" applyFont="1" applyFill="1" applyBorder="1"/>
    <xf numFmtId="4" fontId="35" fillId="25" borderId="0" xfId="72" applyNumberFormat="1" applyFont="1" applyFill="1" applyBorder="1" applyAlignment="1"/>
    <xf numFmtId="4" fontId="4" fillId="24" borderId="0" xfId="72" applyNumberFormat="1" applyFont="1" applyFill="1" applyBorder="1" applyAlignment="1">
      <alignment horizontal="center"/>
    </xf>
    <xf numFmtId="4" fontId="3" fillId="25" borderId="3" xfId="72" applyNumberFormat="1" applyFont="1" applyFill="1" applyBorder="1" applyAlignment="1">
      <alignment horizontal="center"/>
    </xf>
    <xf numFmtId="180" fontId="35" fillId="25" borderId="17" xfId="72" applyNumberFormat="1" applyFont="1" applyFill="1" applyBorder="1" applyAlignment="1">
      <alignment horizontal="center" vertical="center" wrapText="1"/>
    </xf>
    <xf numFmtId="4" fontId="3" fillId="25" borderId="14" xfId="72" applyNumberFormat="1" applyFont="1" applyFill="1" applyBorder="1" applyAlignment="1">
      <alignment horizontal="center"/>
    </xf>
    <xf numFmtId="4" fontId="3" fillId="24" borderId="0" xfId="72" applyNumberFormat="1" applyFont="1" applyFill="1" applyBorder="1" applyAlignment="1">
      <alignment horizontal="center"/>
    </xf>
    <xf numFmtId="2" fontId="3" fillId="24" borderId="1" xfId="0" applyNumberFormat="1" applyFont="1" applyFill="1" applyBorder="1" applyAlignment="1" applyProtection="1">
      <alignment horizontal="right" vertical="top"/>
    </xf>
    <xf numFmtId="0" fontId="3" fillId="24" borderId="1" xfId="69" applyFont="1" applyFill="1" applyBorder="1" applyAlignment="1" applyProtection="1">
      <alignment horizontal="left" vertical="top" wrapText="1"/>
    </xf>
    <xf numFmtId="4" fontId="3" fillId="24" borderId="1" xfId="0" applyNumberFormat="1" applyFont="1" applyFill="1" applyBorder="1" applyAlignment="1" applyProtection="1">
      <alignment vertical="top" wrapText="1"/>
    </xf>
    <xf numFmtId="0" fontId="3" fillId="24" borderId="1" xfId="0" applyFont="1" applyFill="1" applyBorder="1" applyAlignment="1" applyProtection="1">
      <alignment vertical="top"/>
    </xf>
    <xf numFmtId="4" fontId="33" fillId="23" borderId="3" xfId="83" applyNumberFormat="1" applyFont="1" applyFill="1" applyBorder="1" applyAlignment="1">
      <alignment horizontal="center"/>
    </xf>
    <xf numFmtId="3" fontId="3" fillId="25" borderId="0" xfId="72" applyNumberFormat="1" applyFont="1" applyFill="1" applyBorder="1" applyAlignment="1">
      <alignment horizontal="center"/>
    </xf>
    <xf numFmtId="0" fontId="3" fillId="0" borderId="0" xfId="72" applyAlignment="1">
      <alignment horizontal="center" wrapText="1"/>
    </xf>
    <xf numFmtId="3" fontId="37" fillId="25" borderId="16" xfId="72" applyNumberFormat="1" applyFont="1" applyFill="1" applyBorder="1" applyAlignment="1">
      <alignment horizontal="center"/>
    </xf>
    <xf numFmtId="0" fontId="3" fillId="0" borderId="0" xfId="72" applyAlignment="1">
      <alignment horizontal="center"/>
    </xf>
    <xf numFmtId="0" fontId="33" fillId="0" borderId="0" xfId="72" applyFont="1"/>
    <xf numFmtId="1" fontId="33" fillId="0" borderId="0" xfId="72" applyNumberFormat="1" applyFont="1" applyAlignment="1">
      <alignment horizontal="center"/>
    </xf>
    <xf numFmtId="0" fontId="4" fillId="0" borderId="0" xfId="72" applyFont="1"/>
    <xf numFmtId="1" fontId="47" fillId="0" borderId="0" xfId="72" applyNumberFormat="1" applyFont="1" applyAlignment="1">
      <alignment horizontal="center"/>
    </xf>
    <xf numFmtId="4" fontId="3" fillId="25" borderId="0" xfId="72" applyNumberFormat="1" applyFont="1" applyFill="1" applyBorder="1" applyAlignment="1">
      <alignment horizontal="center"/>
    </xf>
    <xf numFmtId="4" fontId="4" fillId="24" borderId="0" xfId="72" applyNumberFormat="1" applyFont="1" applyFill="1" applyBorder="1" applyAlignment="1">
      <alignment horizontal="center" vertical="center"/>
    </xf>
    <xf numFmtId="4" fontId="33" fillId="23" borderId="3" xfId="72" applyNumberFormat="1" applyFont="1" applyFill="1" applyBorder="1" applyAlignment="1">
      <alignment horizontal="center" vertical="center"/>
    </xf>
    <xf numFmtId="1" fontId="36" fillId="25" borderId="0" xfId="72" applyNumberFormat="1" applyFont="1" applyFill="1" applyBorder="1" applyAlignment="1">
      <alignment horizontal="center"/>
    </xf>
    <xf numFmtId="0" fontId="3" fillId="24" borderId="0" xfId="72" applyFill="1"/>
    <xf numFmtId="0" fontId="3" fillId="24" borderId="0" xfId="72" applyFill="1" applyAlignment="1">
      <alignment horizontal="center"/>
    </xf>
    <xf numFmtId="180" fontId="36" fillId="24" borderId="0" xfId="72" applyNumberFormat="1" applyFont="1" applyFill="1" applyBorder="1"/>
    <xf numFmtId="169" fontId="4" fillId="24" borderId="0" xfId="72" applyNumberFormat="1" applyFont="1" applyFill="1" applyBorder="1"/>
    <xf numFmtId="4" fontId="3" fillId="24" borderId="0" xfId="72" applyNumberFormat="1" applyFont="1" applyFill="1" applyBorder="1" applyAlignment="1">
      <alignment horizontal="right" vertical="center" wrapText="1"/>
    </xf>
    <xf numFmtId="4" fontId="3" fillId="24" borderId="0" xfId="72" applyNumberFormat="1" applyFont="1" applyFill="1" applyBorder="1" applyAlignment="1"/>
    <xf numFmtId="180" fontId="3" fillId="24" borderId="0" xfId="72" applyNumberFormat="1" applyFont="1" applyFill="1" applyBorder="1" applyAlignment="1">
      <alignment horizontal="center"/>
    </xf>
    <xf numFmtId="1" fontId="3" fillId="24" borderId="0" xfId="72" applyNumberFormat="1" applyFont="1" applyFill="1" applyBorder="1" applyAlignment="1">
      <alignment horizontal="center"/>
    </xf>
    <xf numFmtId="4" fontId="4" fillId="24" borderId="0" xfId="83" applyNumberFormat="1" applyFont="1" applyFill="1" applyBorder="1" applyAlignment="1">
      <alignment horizontal="center"/>
    </xf>
    <xf numFmtId="3" fontId="3" fillId="24" borderId="0" xfId="72" applyNumberFormat="1" applyFont="1" applyFill="1" applyBorder="1" applyAlignment="1">
      <alignment horizontal="center"/>
    </xf>
    <xf numFmtId="0" fontId="47" fillId="0" borderId="0" xfId="72" applyFont="1" applyAlignment="1">
      <alignment horizontal="center"/>
    </xf>
    <xf numFmtId="1" fontId="63" fillId="25" borderId="0" xfId="72" applyNumberFormat="1" applyFont="1" applyFill="1" applyBorder="1" applyAlignment="1">
      <alignment horizontal="center"/>
    </xf>
    <xf numFmtId="4" fontId="36" fillId="24" borderId="0" xfId="72" applyNumberFormat="1" applyFont="1" applyFill="1" applyBorder="1" applyAlignment="1">
      <alignment horizontal="center"/>
    </xf>
    <xf numFmtId="169" fontId="3" fillId="24" borderId="0" xfId="72" applyNumberFormat="1" applyFont="1" applyFill="1" applyBorder="1"/>
    <xf numFmtId="4" fontId="33" fillId="24" borderId="0" xfId="72" applyNumberFormat="1" applyFont="1" applyFill="1" applyBorder="1" applyAlignment="1">
      <alignment horizontal="center"/>
    </xf>
    <xf numFmtId="4" fontId="33" fillId="24" borderId="0" xfId="83" applyNumberFormat="1" applyFont="1" applyFill="1" applyBorder="1" applyAlignment="1">
      <alignment horizontal="center"/>
    </xf>
    <xf numFmtId="4" fontId="33" fillId="23" borderId="3" xfId="72" applyNumberFormat="1" applyFont="1" applyFill="1" applyBorder="1" applyAlignment="1">
      <alignment horizontal="center"/>
    </xf>
    <xf numFmtId="1" fontId="36" fillId="25" borderId="0" xfId="72" applyNumberFormat="1" applyFont="1" applyFill="1" applyBorder="1" applyAlignment="1">
      <alignment horizontal="center" vertical="center" wrapText="1"/>
    </xf>
    <xf numFmtId="4" fontId="38" fillId="0" borderId="0" xfId="72" applyNumberFormat="1" applyFont="1" applyBorder="1" applyAlignment="1">
      <alignment horizontal="center"/>
    </xf>
    <xf numFmtId="0" fontId="3" fillId="24" borderId="1" xfId="0" applyFont="1" applyFill="1" applyBorder="1" applyAlignment="1" applyProtection="1">
      <alignment horizontal="right" vertical="top"/>
    </xf>
    <xf numFmtId="4" fontId="3" fillId="24" borderId="1" xfId="0" applyNumberFormat="1" applyFont="1" applyFill="1" applyBorder="1" applyAlignment="1" applyProtection="1">
      <alignment horizontal="right" vertical="top"/>
      <protection locked="0"/>
    </xf>
    <xf numFmtId="1" fontId="3" fillId="0" borderId="0" xfId="72" applyNumberFormat="1" applyAlignment="1">
      <alignment horizontal="center"/>
    </xf>
    <xf numFmtId="1" fontId="3" fillId="0" borderId="0" xfId="72" applyNumberFormat="1"/>
    <xf numFmtId="178" fontId="3" fillId="24" borderId="1" xfId="0" applyNumberFormat="1" applyFont="1" applyFill="1" applyBorder="1" applyAlignment="1" applyProtection="1">
      <alignment horizontal="right" vertical="top"/>
    </xf>
    <xf numFmtId="178" fontId="3" fillId="24" borderId="1" xfId="276" applyNumberFormat="1" applyFont="1" applyFill="1" applyBorder="1" applyAlignment="1" applyProtection="1">
      <alignment horizontal="right" vertical="top"/>
    </xf>
    <xf numFmtId="182" fontId="4" fillId="24" borderId="1" xfId="0" applyNumberFormat="1" applyFont="1" applyFill="1" applyBorder="1" applyAlignment="1" applyProtection="1">
      <alignment horizontal="right" vertical="top"/>
    </xf>
    <xf numFmtId="39" fontId="3" fillId="24" borderId="1" xfId="0" applyNumberFormat="1" applyFont="1" applyFill="1" applyBorder="1" applyAlignment="1" applyProtection="1">
      <alignment vertical="top"/>
      <protection locked="0"/>
    </xf>
    <xf numFmtId="182" fontId="4" fillId="24" borderId="1" xfId="0" applyNumberFormat="1" applyFont="1" applyFill="1" applyBorder="1" applyAlignment="1" applyProtection="1">
      <alignment vertical="top" wrapText="1"/>
    </xf>
    <xf numFmtId="0" fontId="4" fillId="24" borderId="1" xfId="0" applyFont="1" applyFill="1" applyBorder="1" applyAlignment="1" applyProtection="1">
      <alignment horizontal="right" vertical="top"/>
    </xf>
    <xf numFmtId="0" fontId="4" fillId="24" borderId="1" xfId="0" applyFont="1" applyFill="1" applyBorder="1" applyAlignment="1" applyProtection="1">
      <alignment horizontal="center" vertical="top"/>
    </xf>
    <xf numFmtId="43" fontId="3" fillId="24" borderId="1" xfId="87" applyFont="1" applyFill="1" applyBorder="1" applyAlignment="1" applyProtection="1">
      <alignment horizontal="right" vertical="top" wrapText="1"/>
      <protection locked="0"/>
    </xf>
    <xf numFmtId="43" fontId="3" fillId="24" borderId="1" xfId="87" applyFont="1" applyFill="1" applyBorder="1" applyAlignment="1" applyProtection="1">
      <alignment vertical="top"/>
    </xf>
    <xf numFmtId="43" fontId="4" fillId="24" borderId="1" xfId="87" applyFont="1" applyFill="1" applyBorder="1" applyAlignment="1" applyProtection="1">
      <alignment horizontal="right" vertical="top" wrapText="1"/>
      <protection locked="0"/>
    </xf>
    <xf numFmtId="0" fontId="4" fillId="24" borderId="1" xfId="0" applyFont="1" applyFill="1" applyBorder="1" applyAlignment="1" applyProtection="1">
      <alignment horizontal="center" vertical="top" wrapText="1"/>
    </xf>
    <xf numFmtId="4" fontId="3" fillId="24" borderId="1" xfId="87" applyNumberFormat="1" applyFont="1" applyFill="1" applyBorder="1" applyAlignment="1" applyProtection="1">
      <alignment vertical="top"/>
    </xf>
    <xf numFmtId="43" fontId="3" fillId="24" borderId="1" xfId="87" applyFont="1" applyFill="1" applyBorder="1" applyAlignment="1" applyProtection="1">
      <alignment horizontal="center" vertical="top"/>
    </xf>
    <xf numFmtId="0" fontId="3" fillId="24" borderId="1" xfId="82" applyFont="1" applyFill="1" applyBorder="1" applyAlignment="1" applyProtection="1">
      <alignment horizontal="left" vertical="top" wrapText="1"/>
    </xf>
    <xf numFmtId="0" fontId="4" fillId="24" borderId="1" xfId="82" applyFont="1" applyFill="1" applyBorder="1" applyAlignment="1" applyProtection="1">
      <alignment horizontal="left" vertical="top" wrapText="1"/>
    </xf>
    <xf numFmtId="0" fontId="31" fillId="24" borderId="1" xfId="0" applyFont="1" applyFill="1" applyBorder="1" applyAlignment="1" applyProtection="1">
      <alignment vertical="top" wrapText="1"/>
    </xf>
    <xf numFmtId="0" fontId="3" fillId="24" borderId="1" xfId="0" applyFont="1" applyFill="1" applyBorder="1" applyAlignment="1" applyProtection="1">
      <alignment vertical="top" wrapText="1"/>
    </xf>
    <xf numFmtId="1" fontId="4" fillId="24" borderId="1" xfId="69" applyNumberFormat="1" applyFont="1" applyFill="1" applyBorder="1" applyAlignment="1" applyProtection="1">
      <alignment horizontal="right" vertical="top"/>
    </xf>
    <xf numFmtId="1" fontId="4" fillId="24" borderId="1" xfId="69" applyNumberFormat="1" applyFont="1" applyFill="1" applyBorder="1" applyAlignment="1" applyProtection="1">
      <alignment horizontal="left" vertical="top" wrapText="1"/>
    </xf>
    <xf numFmtId="169" fontId="3" fillId="24" borderId="1" xfId="69" applyNumberFormat="1" applyFont="1" applyFill="1" applyBorder="1" applyAlignment="1" applyProtection="1">
      <alignment vertical="top"/>
    </xf>
    <xf numFmtId="170" fontId="3" fillId="24" borderId="1" xfId="69" applyNumberFormat="1" applyFont="1" applyFill="1" applyBorder="1" applyAlignment="1" applyProtection="1">
      <alignment vertical="top"/>
    </xf>
    <xf numFmtId="1" fontId="4" fillId="24" borderId="1" xfId="69" applyNumberFormat="1" applyFont="1" applyFill="1" applyBorder="1" applyAlignment="1" applyProtection="1">
      <alignment vertical="top"/>
    </xf>
    <xf numFmtId="170" fontId="3" fillId="24" borderId="1" xfId="69" applyNumberFormat="1" applyFont="1" applyFill="1" applyBorder="1" applyAlignment="1" applyProtection="1">
      <alignment horizontal="right" vertical="top"/>
    </xf>
    <xf numFmtId="43" fontId="3" fillId="24" borderId="1" xfId="87" applyFont="1" applyFill="1" applyBorder="1" applyAlignment="1" applyProtection="1">
      <alignment horizontal="right" vertical="top"/>
    </xf>
    <xf numFmtId="0" fontId="3" fillId="24" borderId="1" xfId="0" applyFont="1" applyFill="1" applyBorder="1" applyAlignment="1" applyProtection="1">
      <alignment horizontal="left" vertical="top" wrapText="1"/>
    </xf>
    <xf numFmtId="43" fontId="3" fillId="24" borderId="1" xfId="87" applyFont="1" applyFill="1" applyBorder="1" applyAlignment="1" applyProtection="1">
      <alignment horizontal="right" vertical="top" wrapText="1"/>
    </xf>
    <xf numFmtId="43" fontId="3" fillId="24" borderId="1" xfId="87" applyFont="1" applyFill="1" applyBorder="1" applyAlignment="1" applyProtection="1">
      <alignment horizontal="center" vertical="top" wrapText="1"/>
    </xf>
    <xf numFmtId="0" fontId="4" fillId="24" borderId="1" xfId="82" applyFont="1" applyFill="1" applyBorder="1" applyAlignment="1" applyProtection="1">
      <alignment horizontal="center" vertical="top" wrapText="1"/>
    </xf>
    <xf numFmtId="1" fontId="3" fillId="24" borderId="1" xfId="0" applyNumberFormat="1" applyFont="1" applyFill="1" applyBorder="1" applyAlignment="1" applyProtection="1">
      <alignment horizontal="right" vertical="top"/>
    </xf>
    <xf numFmtId="43" fontId="4" fillId="24" borderId="1" xfId="87" applyFont="1" applyFill="1" applyBorder="1" applyAlignment="1" applyProtection="1">
      <alignment vertical="top" wrapText="1"/>
    </xf>
    <xf numFmtId="0" fontId="4" fillId="24" borderId="1" xfId="0" applyFont="1" applyFill="1" applyBorder="1" applyAlignment="1" applyProtection="1">
      <alignment vertical="top" wrapText="1"/>
    </xf>
    <xf numFmtId="170" fontId="3" fillId="24" borderId="1" xfId="0" applyNumberFormat="1" applyFont="1" applyFill="1" applyBorder="1" applyAlignment="1" applyProtection="1">
      <alignment horizontal="right" vertical="top"/>
    </xf>
    <xf numFmtId="1" fontId="4" fillId="24" borderId="1" xfId="0" applyNumberFormat="1" applyFont="1" applyFill="1" applyBorder="1" applyAlignment="1" applyProtection="1">
      <alignment vertical="top"/>
    </xf>
    <xf numFmtId="170" fontId="3" fillId="24" borderId="1" xfId="0" applyNumberFormat="1" applyFont="1" applyFill="1" applyBorder="1" applyAlignment="1" applyProtection="1">
      <alignment vertical="top"/>
    </xf>
    <xf numFmtId="37" fontId="4" fillId="24" borderId="1" xfId="81" applyNumberFormat="1" applyFont="1" applyFill="1" applyBorder="1" applyAlignment="1" applyProtection="1">
      <alignment horizontal="right" vertical="top" wrapText="1"/>
    </xf>
    <xf numFmtId="39" fontId="4" fillId="24" borderId="1" xfId="81" applyFont="1" applyFill="1" applyBorder="1" applyAlignment="1" applyProtection="1">
      <alignment vertical="top" wrapText="1"/>
    </xf>
    <xf numFmtId="0" fontId="4" fillId="24" borderId="1" xfId="0" applyNumberFormat="1" applyFont="1" applyFill="1" applyBorder="1" applyAlignment="1" applyProtection="1">
      <alignment horizontal="left" vertical="top" wrapText="1"/>
    </xf>
    <xf numFmtId="178" fontId="4" fillId="24" borderId="1" xfId="0" applyNumberFormat="1" applyFont="1" applyFill="1" applyBorder="1" applyAlignment="1" applyProtection="1">
      <alignment horizontal="right" vertical="top"/>
    </xf>
    <xf numFmtId="0" fontId="3" fillId="24" borderId="1" xfId="0" applyNumberFormat="1" applyFont="1" applyFill="1" applyBorder="1" applyAlignment="1" applyProtection="1">
      <alignment vertical="top" wrapText="1"/>
    </xf>
    <xf numFmtId="0" fontId="4" fillId="24" borderId="1" xfId="0" applyNumberFormat="1" applyFont="1" applyFill="1" applyBorder="1" applyAlignment="1" applyProtection="1">
      <alignment vertical="top" wrapText="1"/>
    </xf>
    <xf numFmtId="43" fontId="4" fillId="24" borderId="1" xfId="87" applyFont="1" applyFill="1" applyBorder="1" applyAlignment="1" applyProtection="1">
      <alignment horizontal="right" vertical="top"/>
    </xf>
    <xf numFmtId="43" fontId="4" fillId="24" borderId="1" xfId="87" applyFont="1" applyFill="1" applyBorder="1" applyAlignment="1" applyProtection="1">
      <alignment horizontal="center" vertical="top"/>
    </xf>
    <xf numFmtId="43" fontId="3" fillId="24" borderId="1" xfId="87" applyFont="1" applyFill="1" applyBorder="1" applyAlignment="1" applyProtection="1">
      <alignment vertical="top" wrapText="1"/>
    </xf>
    <xf numFmtId="0" fontId="3" fillId="24" borderId="1" xfId="240" applyFont="1" applyFill="1" applyBorder="1" applyAlignment="1" applyProtection="1">
      <alignment vertical="top" wrapText="1"/>
    </xf>
    <xf numFmtId="37" fontId="3" fillId="24" borderId="1" xfId="0" applyNumberFormat="1" applyFont="1" applyFill="1" applyBorder="1" applyAlignment="1" applyProtection="1">
      <alignment horizontal="right" vertical="top"/>
    </xf>
    <xf numFmtId="0" fontId="3" fillId="24" borderId="2" xfId="69" applyFont="1" applyFill="1" applyBorder="1" applyAlignment="1" applyProtection="1">
      <alignment horizontal="right" vertical="top"/>
    </xf>
    <xf numFmtId="169" fontId="3" fillId="24" borderId="2" xfId="69" applyNumberFormat="1" applyFont="1" applyFill="1" applyBorder="1" applyAlignment="1" applyProtection="1">
      <alignment vertical="top"/>
    </xf>
    <xf numFmtId="169" fontId="3" fillId="24" borderId="2" xfId="69" applyNumberFormat="1" applyFont="1" applyFill="1" applyBorder="1" applyAlignment="1" applyProtection="1">
      <alignment horizontal="center" vertical="top"/>
    </xf>
    <xf numFmtId="0" fontId="3" fillId="24" borderId="1" xfId="69" applyFont="1" applyFill="1" applyBorder="1" applyAlignment="1" applyProtection="1">
      <alignment horizontal="right" vertical="top"/>
    </xf>
    <xf numFmtId="169" fontId="3" fillId="24" borderId="1" xfId="69" applyNumberFormat="1" applyFont="1" applyFill="1" applyBorder="1" applyAlignment="1" applyProtection="1">
      <alignment horizontal="center" vertical="top"/>
    </xf>
    <xf numFmtId="170" fontId="4" fillId="24" borderId="1" xfId="69" applyNumberFormat="1" applyFont="1" applyFill="1" applyBorder="1" applyAlignment="1" applyProtection="1">
      <alignment horizontal="right" vertical="top"/>
    </xf>
    <xf numFmtId="172" fontId="3" fillId="24" borderId="1" xfId="69" applyNumberFormat="1" applyFont="1" applyFill="1" applyBorder="1" applyAlignment="1" applyProtection="1">
      <alignment vertical="top"/>
    </xf>
    <xf numFmtId="10" fontId="3" fillId="24" borderId="1" xfId="69" applyNumberFormat="1" applyFont="1" applyFill="1" applyBorder="1" applyAlignment="1" applyProtection="1">
      <alignment vertical="top"/>
    </xf>
    <xf numFmtId="0" fontId="3" fillId="24" borderId="1" xfId="69" applyFont="1" applyFill="1" applyBorder="1" applyAlignment="1" applyProtection="1">
      <alignment horizontal="right" vertical="top" wrapText="1"/>
    </xf>
    <xf numFmtId="0" fontId="3" fillId="24" borderId="1" xfId="277" applyFont="1" applyFill="1" applyBorder="1" applyAlignment="1" applyProtection="1">
      <alignment horizontal="right" vertical="top" wrapText="1"/>
    </xf>
    <xf numFmtId="10" fontId="3" fillId="24" borderId="1" xfId="279" applyNumberFormat="1" applyFont="1" applyFill="1" applyBorder="1" applyAlignment="1" applyProtection="1">
      <alignment vertical="top"/>
    </xf>
    <xf numFmtId="4" fontId="3" fillId="24" borderId="1" xfId="277" applyNumberFormat="1" applyFont="1" applyFill="1" applyBorder="1" applyAlignment="1" applyProtection="1">
      <alignment horizontal="center" vertical="top"/>
    </xf>
    <xf numFmtId="0" fontId="3" fillId="24" borderId="1" xfId="69" applyFill="1" applyBorder="1" applyAlignment="1" applyProtection="1">
      <alignment vertical="top"/>
    </xf>
    <xf numFmtId="0" fontId="48" fillId="24" borderId="0" xfId="0" applyNumberFormat="1" applyFont="1" applyFill="1" applyBorder="1" applyAlignment="1" applyProtection="1">
      <alignment horizontal="right" vertical="top"/>
      <protection locked="0"/>
    </xf>
    <xf numFmtId="0" fontId="3" fillId="24" borderId="0" xfId="69" applyFill="1" applyAlignment="1" applyProtection="1">
      <alignment vertical="top"/>
      <protection locked="0"/>
    </xf>
    <xf numFmtId="0" fontId="3" fillId="24" borderId="0" xfId="69" applyFill="1" applyBorder="1" applyAlignment="1" applyProtection="1">
      <alignment vertical="top"/>
      <protection locked="0"/>
    </xf>
    <xf numFmtId="0" fontId="4" fillId="24" borderId="3" xfId="69" applyFont="1" applyFill="1" applyBorder="1" applyAlignment="1" applyProtection="1">
      <alignment horizontal="center" vertical="top"/>
      <protection locked="0"/>
    </xf>
    <xf numFmtId="0" fontId="4" fillId="24" borderId="26" xfId="69" applyFont="1" applyFill="1" applyBorder="1" applyAlignment="1" applyProtection="1">
      <alignment horizontal="center" vertical="top"/>
      <protection locked="0"/>
    </xf>
    <xf numFmtId="4" fontId="3" fillId="24" borderId="1" xfId="87" applyNumberFormat="1" applyFont="1" applyFill="1" applyBorder="1" applyAlignment="1" applyProtection="1">
      <alignment vertical="top"/>
      <protection locked="0"/>
    </xf>
    <xf numFmtId="4" fontId="3" fillId="24" borderId="1" xfId="0" applyNumberFormat="1" applyFont="1" applyFill="1" applyBorder="1" applyAlignment="1" applyProtection="1">
      <alignment vertical="top"/>
      <protection locked="0"/>
    </xf>
    <xf numFmtId="0" fontId="3" fillId="24" borderId="0" xfId="0" applyFont="1" applyFill="1" applyBorder="1" applyAlignment="1" applyProtection="1">
      <alignment vertical="top"/>
      <protection locked="0"/>
    </xf>
    <xf numFmtId="4" fontId="3" fillId="24" borderId="1" xfId="0" applyNumberFormat="1" applyFont="1" applyFill="1" applyBorder="1" applyAlignment="1" applyProtection="1">
      <alignment vertical="top" wrapText="1"/>
      <protection locked="0"/>
    </xf>
    <xf numFmtId="0" fontId="4" fillId="24" borderId="0" xfId="0" applyFont="1" applyFill="1" applyAlignment="1" applyProtection="1">
      <alignment vertical="top" wrapText="1"/>
      <protection locked="0"/>
    </xf>
    <xf numFmtId="43" fontId="3" fillId="24" borderId="1" xfId="87" applyFont="1" applyFill="1" applyBorder="1" applyAlignment="1" applyProtection="1">
      <alignment vertical="top"/>
      <protection locked="0"/>
    </xf>
    <xf numFmtId="169" fontId="31" fillId="24" borderId="1" xfId="0" applyNumberFormat="1" applyFont="1" applyFill="1" applyBorder="1" applyAlignment="1" applyProtection="1">
      <alignment horizontal="right" vertical="top"/>
      <protection locked="0"/>
    </xf>
    <xf numFmtId="169" fontId="3" fillId="24" borderId="1" xfId="69" applyNumberFormat="1" applyFont="1" applyFill="1" applyBorder="1" applyAlignment="1" applyProtection="1">
      <alignment vertical="top"/>
      <protection locked="0"/>
    </xf>
    <xf numFmtId="43" fontId="3" fillId="24" borderId="1" xfId="87" applyFont="1" applyFill="1" applyBorder="1" applyAlignment="1" applyProtection="1">
      <alignment horizontal="right" vertical="top"/>
      <protection locked="0"/>
    </xf>
    <xf numFmtId="0" fontId="3" fillId="24" borderId="0" xfId="0" applyFont="1" applyFill="1" applyAlignment="1" applyProtection="1">
      <alignment vertical="top"/>
      <protection locked="0"/>
    </xf>
    <xf numFmtId="169" fontId="3" fillId="24" borderId="1" xfId="0" applyNumberFormat="1" applyFont="1" applyFill="1" applyBorder="1" applyAlignment="1" applyProtection="1">
      <alignment horizontal="right" vertical="top"/>
      <protection locked="0"/>
    </xf>
    <xf numFmtId="43" fontId="4" fillId="24" borderId="1" xfId="87" applyFont="1" applyFill="1" applyBorder="1" applyAlignment="1" applyProtection="1">
      <alignment vertical="top" wrapText="1"/>
      <protection locked="0"/>
    </xf>
    <xf numFmtId="0" fontId="4" fillId="24" borderId="1" xfId="0" applyFont="1" applyFill="1" applyBorder="1" applyAlignment="1" applyProtection="1">
      <alignment vertical="top" wrapText="1"/>
      <protection locked="0"/>
    </xf>
    <xf numFmtId="4" fontId="3" fillId="24" borderId="1" xfId="70" applyNumberFormat="1" applyFont="1" applyFill="1" applyBorder="1" applyAlignment="1" applyProtection="1">
      <alignment vertical="top"/>
      <protection locked="0"/>
    </xf>
    <xf numFmtId="43" fontId="3" fillId="52" borderId="1" xfId="87" applyFont="1" applyFill="1" applyBorder="1" applyAlignment="1" applyProtection="1">
      <alignment horizontal="right" vertical="top"/>
      <protection locked="0"/>
    </xf>
    <xf numFmtId="43" fontId="3" fillId="52" borderId="1" xfId="87" applyFont="1" applyFill="1" applyBorder="1" applyAlignment="1" applyProtection="1">
      <alignment vertical="top"/>
      <protection locked="0"/>
    </xf>
    <xf numFmtId="4" fontId="4" fillId="24" borderId="1" xfId="0" applyNumberFormat="1" applyFont="1" applyFill="1" applyBorder="1" applyAlignment="1" applyProtection="1">
      <alignment vertical="top"/>
      <protection locked="0"/>
    </xf>
    <xf numFmtId="4" fontId="3" fillId="24" borderId="1" xfId="138" applyNumberFormat="1" applyFont="1" applyFill="1" applyBorder="1" applyAlignment="1" applyProtection="1">
      <alignment vertical="top" wrapText="1"/>
      <protection locked="0"/>
    </xf>
    <xf numFmtId="4" fontId="3" fillId="24" borderId="1" xfId="48" applyNumberFormat="1" applyFont="1" applyFill="1" applyBorder="1" applyAlignment="1" applyProtection="1">
      <alignment horizontal="right" vertical="top" wrapText="1"/>
      <protection locked="0"/>
    </xf>
    <xf numFmtId="43" fontId="3" fillId="24" borderId="1" xfId="87" applyFont="1" applyFill="1" applyBorder="1" applyAlignment="1" applyProtection="1">
      <alignment vertical="top" wrapText="1"/>
      <protection locked="0"/>
    </xf>
    <xf numFmtId="169" fontId="3" fillId="24" borderId="1" xfId="240" applyNumberFormat="1" applyFont="1" applyFill="1" applyBorder="1" applyAlignment="1" applyProtection="1">
      <alignment vertical="top"/>
      <protection locked="0"/>
    </xf>
    <xf numFmtId="0" fontId="3" fillId="24" borderId="0" xfId="277" applyFill="1" applyBorder="1" applyAlignment="1" applyProtection="1">
      <alignment vertical="top"/>
      <protection locked="0"/>
    </xf>
    <xf numFmtId="4" fontId="3" fillId="24" borderId="0" xfId="277" applyNumberFormat="1" applyFill="1" applyBorder="1" applyAlignment="1" applyProtection="1">
      <alignment vertical="top"/>
      <protection locked="0"/>
    </xf>
    <xf numFmtId="4" fontId="3" fillId="24" borderId="0" xfId="277" applyNumberFormat="1" applyFill="1" applyAlignment="1" applyProtection="1">
      <alignment vertical="top"/>
      <protection locked="0"/>
    </xf>
    <xf numFmtId="0" fontId="3" fillId="24" borderId="0" xfId="277" applyFill="1" applyAlignment="1" applyProtection="1">
      <alignment vertical="top"/>
      <protection locked="0"/>
    </xf>
    <xf numFmtId="4" fontId="47" fillId="24" borderId="0" xfId="277" applyNumberFormat="1" applyFont="1" applyFill="1" applyBorder="1" applyAlignment="1" applyProtection="1">
      <alignment vertical="top"/>
      <protection locked="0"/>
    </xf>
    <xf numFmtId="0" fontId="47" fillId="24" borderId="0" xfId="277" applyFont="1" applyFill="1" applyBorder="1" applyAlignment="1" applyProtection="1">
      <alignment vertical="top"/>
      <protection locked="0"/>
    </xf>
    <xf numFmtId="0" fontId="4" fillId="24" borderId="0" xfId="0" applyFont="1" applyFill="1" applyBorder="1" applyAlignment="1" applyProtection="1">
      <alignment vertical="top"/>
      <protection locked="0"/>
    </xf>
    <xf numFmtId="0" fontId="3" fillId="24" borderId="2" xfId="69" applyFont="1" applyFill="1" applyBorder="1" applyAlignment="1" applyProtection="1">
      <alignment horizontal="right" vertical="top"/>
      <protection locked="0"/>
    </xf>
    <xf numFmtId="169" fontId="3" fillId="24" borderId="2" xfId="69" applyNumberFormat="1" applyFont="1" applyFill="1" applyBorder="1" applyAlignment="1" applyProtection="1">
      <alignment vertical="top"/>
      <protection locked="0"/>
    </xf>
    <xf numFmtId="169" fontId="3" fillId="24" borderId="2" xfId="69" applyNumberFormat="1" applyFont="1" applyFill="1" applyBorder="1" applyAlignment="1" applyProtection="1">
      <alignment horizontal="center" vertical="top"/>
      <protection locked="0"/>
    </xf>
    <xf numFmtId="169" fontId="4" fillId="24" borderId="2" xfId="69" applyNumberFormat="1" applyFont="1" applyFill="1" applyBorder="1" applyAlignment="1" applyProtection="1">
      <alignment vertical="top"/>
      <protection locked="0"/>
    </xf>
    <xf numFmtId="169" fontId="3" fillId="24" borderId="1" xfId="69" applyNumberFormat="1" applyFont="1" applyFill="1" applyBorder="1" applyAlignment="1" applyProtection="1">
      <alignment horizontal="center" vertical="top"/>
      <protection locked="0"/>
    </xf>
    <xf numFmtId="169" fontId="4" fillId="24" borderId="1" xfId="69" applyNumberFormat="1" applyFont="1" applyFill="1" applyBorder="1" applyAlignment="1" applyProtection="1">
      <alignment vertical="top"/>
      <protection locked="0"/>
    </xf>
    <xf numFmtId="170" fontId="4" fillId="24" borderId="1" xfId="69" applyNumberFormat="1" applyFont="1" applyFill="1" applyBorder="1" applyAlignment="1" applyProtection="1">
      <alignment horizontal="right" vertical="top"/>
      <protection locked="0"/>
    </xf>
    <xf numFmtId="43" fontId="3" fillId="24" borderId="1" xfId="80" applyFont="1" applyFill="1" applyBorder="1" applyAlignment="1" applyProtection="1">
      <alignment vertical="top"/>
      <protection locked="0"/>
    </xf>
    <xf numFmtId="4" fontId="3" fillId="24" borderId="1" xfId="277" applyNumberFormat="1" applyFont="1" applyFill="1" applyBorder="1" applyAlignment="1" applyProtection="1">
      <alignment vertical="top"/>
      <protection locked="0"/>
    </xf>
    <xf numFmtId="0" fontId="3" fillId="24" borderId="1" xfId="69" applyFill="1" applyBorder="1" applyAlignment="1" applyProtection="1">
      <alignment vertical="top"/>
      <protection locked="0"/>
    </xf>
    <xf numFmtId="0" fontId="3" fillId="24" borderId="0" xfId="69" applyFont="1" applyFill="1" applyBorder="1" applyAlignment="1" applyProtection="1">
      <alignment vertical="top"/>
      <protection locked="0"/>
    </xf>
    <xf numFmtId="169" fontId="3" fillId="24" borderId="0" xfId="69" applyNumberFormat="1" applyFont="1" applyFill="1" applyBorder="1" applyAlignment="1" applyProtection="1">
      <alignment vertical="top"/>
      <protection locked="0"/>
    </xf>
    <xf numFmtId="169" fontId="3" fillId="24" borderId="0" xfId="69" applyNumberFormat="1" applyFont="1" applyFill="1" applyBorder="1" applyAlignment="1" applyProtection="1">
      <alignment horizontal="center" vertical="top"/>
      <protection locked="0"/>
    </xf>
    <xf numFmtId="168" fontId="3" fillId="24" borderId="0" xfId="70" applyFont="1" applyFill="1" applyBorder="1" applyAlignment="1" applyProtection="1">
      <alignment vertical="top"/>
      <protection locked="0"/>
    </xf>
    <xf numFmtId="169" fontId="4" fillId="24" borderId="0" xfId="69" applyNumberFormat="1" applyFont="1" applyFill="1" applyBorder="1" applyAlignment="1" applyProtection="1">
      <alignment vertical="top"/>
      <protection locked="0"/>
    </xf>
    <xf numFmtId="43" fontId="3" fillId="53" borderId="0" xfId="80" applyFont="1" applyFill="1" applyBorder="1" applyAlignment="1">
      <alignment vertical="top" wrapText="1"/>
    </xf>
    <xf numFmtId="43" fontId="3" fillId="53" borderId="0" xfId="80" applyFont="1" applyFill="1" applyBorder="1" applyAlignment="1">
      <alignment vertical="top"/>
    </xf>
    <xf numFmtId="169" fontId="3" fillId="53" borderId="1" xfId="69" applyNumberFormat="1" applyFont="1" applyFill="1" applyBorder="1" applyAlignment="1">
      <alignment vertical="top"/>
    </xf>
    <xf numFmtId="4" fontId="3" fillId="53" borderId="1" xfId="0" applyNumberFormat="1" applyFont="1" applyFill="1" applyBorder="1" applyAlignment="1">
      <alignment horizontal="right" vertical="top" wrapText="1"/>
    </xf>
    <xf numFmtId="0" fontId="49" fillId="24" borderId="0" xfId="0" applyFont="1" applyFill="1" applyBorder="1" applyAlignment="1" applyProtection="1">
      <alignment horizontal="right" vertical="top"/>
      <protection locked="0"/>
    </xf>
    <xf numFmtId="0" fontId="49" fillId="24" borderId="0" xfId="0" applyFont="1" applyFill="1" applyBorder="1" applyAlignment="1" applyProtection="1">
      <alignment horizontal="center" vertical="top"/>
      <protection locked="0"/>
    </xf>
    <xf numFmtId="0" fontId="49" fillId="24" borderId="0" xfId="0" applyFont="1" applyFill="1" applyBorder="1" applyAlignment="1" applyProtection="1">
      <alignment vertical="top"/>
      <protection locked="0"/>
    </xf>
    <xf numFmtId="182" fontId="3" fillId="24" borderId="1" xfId="0" applyNumberFormat="1" applyFont="1" applyFill="1" applyBorder="1" applyAlignment="1" applyProtection="1">
      <alignment horizontal="center" vertical="top"/>
    </xf>
    <xf numFmtId="182" fontId="31" fillId="24" borderId="1" xfId="0" applyNumberFormat="1" applyFont="1" applyFill="1" applyBorder="1" applyAlignment="1" applyProtection="1">
      <alignment horizontal="right" vertical="top"/>
    </xf>
    <xf numFmtId="182" fontId="32" fillId="24" borderId="1" xfId="0" applyNumberFormat="1" applyFont="1" applyFill="1" applyBorder="1" applyAlignment="1" applyProtection="1">
      <alignment horizontal="right" vertical="top"/>
    </xf>
    <xf numFmtId="0" fontId="3" fillId="24" borderId="1" xfId="0" applyNumberFormat="1" applyFont="1" applyFill="1" applyBorder="1" applyAlignment="1" applyProtection="1">
      <alignment horizontal="left" vertical="top" wrapText="1"/>
    </xf>
    <xf numFmtId="178" fontId="3" fillId="24" borderId="1" xfId="0" applyNumberFormat="1" applyFont="1" applyFill="1" applyBorder="1" applyAlignment="1" applyProtection="1">
      <alignment horizontal="right" vertical="top" wrapText="1"/>
    </xf>
    <xf numFmtId="43" fontId="3" fillId="24" borderId="1" xfId="87" applyFont="1" applyFill="1" applyBorder="1" applyAlignment="1" applyProtection="1">
      <alignment horizontal="center" vertical="top"/>
      <protection locked="0"/>
    </xf>
    <xf numFmtId="0" fontId="4" fillId="24" borderId="1" xfId="0" applyFont="1" applyFill="1" applyBorder="1" applyAlignment="1" applyProtection="1">
      <alignment horizontal="justify" vertical="top" wrapText="1"/>
    </xf>
    <xf numFmtId="178" fontId="3" fillId="24" borderId="1" xfId="0" applyNumberFormat="1" applyFont="1" applyFill="1" applyBorder="1" applyAlignment="1" applyProtection="1">
      <alignment horizontal="center" vertical="top"/>
    </xf>
    <xf numFmtId="0" fontId="3" fillId="24" borderId="1" xfId="0" applyFont="1" applyFill="1" applyBorder="1" applyAlignment="1" applyProtection="1">
      <alignment horizontal="justify" vertical="top" wrapText="1"/>
    </xf>
    <xf numFmtId="178" fontId="31" fillId="24" borderId="1" xfId="0" applyNumberFormat="1" applyFont="1" applyFill="1" applyBorder="1" applyAlignment="1" applyProtection="1">
      <alignment horizontal="right" vertical="top"/>
    </xf>
    <xf numFmtId="4" fontId="4" fillId="24" borderId="1" xfId="182" applyNumberFormat="1" applyFont="1" applyFill="1" applyBorder="1" applyAlignment="1" applyProtection="1">
      <alignment horizontal="right" vertical="top" wrapText="1"/>
      <protection locked="0"/>
    </xf>
    <xf numFmtId="182" fontId="3" fillId="24" borderId="1" xfId="0" applyNumberFormat="1" applyFont="1" applyFill="1" applyBorder="1" applyAlignment="1" applyProtection="1">
      <alignment horizontal="right" vertical="top"/>
    </xf>
    <xf numFmtId="178" fontId="32" fillId="24" borderId="1" xfId="0" applyNumberFormat="1" applyFont="1" applyFill="1" applyBorder="1" applyAlignment="1" applyProtection="1">
      <alignment horizontal="center" vertical="top"/>
    </xf>
    <xf numFmtId="194" fontId="3" fillId="24" borderId="0" xfId="0" applyNumberFormat="1" applyFont="1" applyFill="1" applyBorder="1" applyAlignment="1" applyProtection="1">
      <alignment horizontal="center" vertical="top"/>
      <protection locked="0"/>
    </xf>
    <xf numFmtId="43" fontId="3" fillId="52" borderId="1" xfId="87" applyFont="1" applyFill="1" applyBorder="1" applyAlignment="1" applyProtection="1">
      <alignment horizontal="center" vertical="top"/>
    </xf>
    <xf numFmtId="193" fontId="32" fillId="24" borderId="1" xfId="48" applyNumberFormat="1" applyFont="1" applyFill="1" applyBorder="1" applyAlignment="1" applyProtection="1">
      <alignment horizontal="right" vertical="top"/>
    </xf>
    <xf numFmtId="43" fontId="4" fillId="24" borderId="1" xfId="87" applyFont="1" applyFill="1" applyBorder="1" applyAlignment="1" applyProtection="1">
      <alignment horizontal="right" vertical="top" wrapText="1"/>
    </xf>
    <xf numFmtId="178" fontId="4" fillId="24" borderId="1" xfId="0" applyNumberFormat="1" applyFont="1" applyFill="1" applyBorder="1" applyAlignment="1" applyProtection="1">
      <alignment horizontal="right" vertical="top"/>
      <protection locked="0"/>
    </xf>
    <xf numFmtId="0" fontId="4" fillId="24" borderId="0" xfId="0" applyFont="1" applyFill="1" applyAlignment="1" applyProtection="1">
      <alignment vertical="top"/>
      <protection locked="0"/>
    </xf>
    <xf numFmtId="4" fontId="4" fillId="24" borderId="0" xfId="0" applyNumberFormat="1" applyFont="1" applyFill="1" applyAlignment="1" applyProtection="1">
      <alignment vertical="top"/>
      <protection locked="0"/>
    </xf>
    <xf numFmtId="4" fontId="4" fillId="24" borderId="5" xfId="0" applyNumberFormat="1" applyFont="1" applyFill="1" applyBorder="1" applyAlignment="1" applyProtection="1">
      <alignment vertical="top"/>
      <protection locked="0"/>
    </xf>
    <xf numFmtId="0" fontId="4" fillId="24" borderId="5" xfId="0" applyFont="1" applyFill="1" applyBorder="1" applyAlignment="1" applyProtection="1">
      <alignment vertical="top"/>
      <protection locked="0"/>
    </xf>
    <xf numFmtId="4" fontId="3" fillId="24" borderId="1" xfId="89" applyNumberFormat="1" applyFont="1" applyFill="1" applyBorder="1" applyAlignment="1" applyProtection="1">
      <alignment horizontal="right" vertical="top" wrapText="1"/>
      <protection locked="0"/>
    </xf>
    <xf numFmtId="4" fontId="3" fillId="24" borderId="0" xfId="0" applyNumberFormat="1" applyFont="1" applyFill="1" applyBorder="1" applyAlignment="1" applyProtection="1">
      <alignment vertical="top"/>
      <protection locked="0"/>
    </xf>
    <xf numFmtId="168" fontId="3" fillId="24" borderId="1" xfId="67" applyFont="1" applyFill="1" applyBorder="1" applyAlignment="1" applyProtection="1">
      <alignment horizontal="right" vertical="top"/>
      <protection locked="0"/>
    </xf>
    <xf numFmtId="0" fontId="38" fillId="24" borderId="0" xfId="0" applyFont="1" applyFill="1" applyAlignment="1" applyProtection="1">
      <alignment vertical="top"/>
      <protection locked="0"/>
    </xf>
    <xf numFmtId="167" fontId="38" fillId="24" borderId="0" xfId="84" applyFont="1" applyFill="1" applyBorder="1" applyAlignment="1" applyProtection="1">
      <alignment vertical="top"/>
      <protection locked="0"/>
    </xf>
    <xf numFmtId="193" fontId="3" fillId="24" borderId="1" xfId="48" applyNumberFormat="1" applyFont="1" applyFill="1" applyBorder="1" applyAlignment="1" applyProtection="1">
      <alignment horizontal="right" vertical="top"/>
    </xf>
    <xf numFmtId="4" fontId="3" fillId="24" borderId="1" xfId="182" applyNumberFormat="1" applyFont="1" applyFill="1" applyBorder="1" applyAlignment="1" applyProtection="1">
      <alignment horizontal="right" vertical="top" wrapText="1"/>
    </xf>
    <xf numFmtId="4" fontId="3" fillId="24" borderId="1" xfId="182" applyNumberFormat="1" applyFont="1" applyFill="1" applyBorder="1" applyAlignment="1" applyProtection="1">
      <alignment horizontal="center" vertical="top"/>
    </xf>
    <xf numFmtId="4" fontId="3" fillId="24" borderId="1" xfId="182" applyNumberFormat="1" applyFont="1" applyFill="1" applyBorder="1" applyAlignment="1" applyProtection="1">
      <alignment horizontal="right" vertical="top" wrapText="1"/>
      <protection locked="0"/>
    </xf>
    <xf numFmtId="0" fontId="3" fillId="24" borderId="5" xfId="0" applyFont="1" applyFill="1" applyBorder="1" applyAlignment="1" applyProtection="1">
      <alignment vertical="top"/>
      <protection locked="0"/>
    </xf>
    <xf numFmtId="0" fontId="62" fillId="24" borderId="0" xfId="0" applyFont="1" applyFill="1" applyBorder="1" applyAlignment="1" applyProtection="1">
      <alignment vertical="top" wrapText="1"/>
      <protection locked="0"/>
    </xf>
    <xf numFmtId="0" fontId="3" fillId="24" borderId="0" xfId="69" applyFill="1" applyBorder="1" applyAlignment="1" applyProtection="1">
      <alignment vertical="top" wrapText="1"/>
      <protection locked="0"/>
    </xf>
    <xf numFmtId="0" fontId="4" fillId="24" borderId="3" xfId="69" applyFont="1" applyFill="1" applyBorder="1" applyAlignment="1" applyProtection="1">
      <alignment horizontal="center" vertical="top" wrapText="1"/>
      <protection locked="0"/>
    </xf>
    <xf numFmtId="0" fontId="4" fillId="24" borderId="26" xfId="69" applyFont="1" applyFill="1" applyBorder="1" applyAlignment="1" applyProtection="1">
      <alignment horizontal="center" vertical="top" wrapText="1"/>
      <protection locked="0"/>
    </xf>
    <xf numFmtId="0" fontId="3" fillId="24" borderId="1" xfId="69" applyFont="1" applyFill="1" applyBorder="1" applyAlignment="1" applyProtection="1">
      <alignment vertical="top" wrapText="1"/>
    </xf>
    <xf numFmtId="0" fontId="4" fillId="24" borderId="1" xfId="69" applyFont="1" applyFill="1" applyBorder="1" applyAlignment="1" applyProtection="1">
      <alignment vertical="top" wrapText="1"/>
    </xf>
    <xf numFmtId="0" fontId="4" fillId="24" borderId="1" xfId="0" applyFont="1" applyFill="1" applyBorder="1" applyAlignment="1" applyProtection="1">
      <alignment horizontal="left" vertical="top" wrapText="1"/>
    </xf>
    <xf numFmtId="0" fontId="50" fillId="24" borderId="1" xfId="0" applyFont="1" applyFill="1" applyBorder="1" applyAlignment="1" applyProtection="1">
      <alignment vertical="top" wrapText="1"/>
    </xf>
    <xf numFmtId="4" fontId="4" fillId="24" borderId="1" xfId="0" applyNumberFormat="1" applyFont="1" applyFill="1" applyBorder="1" applyAlignment="1" applyProtection="1">
      <alignment vertical="top" wrapText="1"/>
    </xf>
    <xf numFmtId="0" fontId="4" fillId="24" borderId="2" xfId="69" applyFont="1" applyFill="1" applyBorder="1" applyAlignment="1" applyProtection="1">
      <alignment horizontal="center" vertical="top" wrapText="1"/>
    </xf>
    <xf numFmtId="0" fontId="4" fillId="24" borderId="1" xfId="69" applyFont="1" applyFill="1" applyBorder="1" applyAlignment="1" applyProtection="1">
      <alignment horizontal="center" vertical="top" wrapText="1"/>
    </xf>
    <xf numFmtId="170" fontId="4" fillId="24" borderId="1" xfId="69" applyNumberFormat="1" applyFont="1" applyFill="1" applyBorder="1" applyAlignment="1" applyProtection="1">
      <alignment horizontal="right" vertical="top" wrapText="1"/>
    </xf>
    <xf numFmtId="170" fontId="3" fillId="24" borderId="1" xfId="69" applyNumberFormat="1" applyFont="1" applyFill="1" applyBorder="1" applyAlignment="1" applyProtection="1">
      <alignment horizontal="right" vertical="top" wrapText="1"/>
    </xf>
    <xf numFmtId="0" fontId="4" fillId="24" borderId="1" xfId="69" applyFont="1" applyFill="1" applyBorder="1" applyAlignment="1" applyProtection="1">
      <alignment horizontal="right" vertical="top" wrapText="1"/>
    </xf>
    <xf numFmtId="0" fontId="4" fillId="24" borderId="1" xfId="69" applyFont="1" applyFill="1" applyBorder="1" applyAlignment="1" applyProtection="1">
      <alignment horizontal="right" vertical="top" wrapText="1"/>
      <protection locked="0"/>
    </xf>
    <xf numFmtId="0" fontId="4" fillId="24" borderId="1" xfId="69" applyFont="1" applyFill="1" applyBorder="1" applyAlignment="1" applyProtection="1">
      <alignment horizontal="center" vertical="top" wrapText="1"/>
      <protection locked="0"/>
    </xf>
    <xf numFmtId="0" fontId="4" fillId="24" borderId="2" xfId="69" applyFont="1" applyFill="1" applyBorder="1" applyAlignment="1" applyProtection="1">
      <alignment horizontal="right" vertical="top" wrapText="1"/>
      <protection locked="0"/>
    </xf>
    <xf numFmtId="0" fontId="4" fillId="24" borderId="0" xfId="69" applyFont="1" applyFill="1" applyBorder="1" applyAlignment="1" applyProtection="1">
      <alignment vertical="top" wrapText="1"/>
      <protection locked="0"/>
    </xf>
    <xf numFmtId="0" fontId="3" fillId="24" borderId="0" xfId="69" applyFill="1" applyAlignment="1" applyProtection="1">
      <alignment vertical="top" wrapText="1"/>
      <protection locked="0"/>
    </xf>
    <xf numFmtId="0" fontId="35" fillId="25" borderId="0" xfId="72" applyFont="1" applyFill="1" applyAlignment="1">
      <alignment horizontal="center"/>
    </xf>
    <xf numFmtId="0" fontId="37" fillId="25" borderId="0" xfId="72" applyFont="1" applyFill="1" applyAlignment="1">
      <alignment horizontal="center"/>
    </xf>
    <xf numFmtId="3" fontId="37" fillId="25" borderId="16" xfId="72" applyNumberFormat="1" applyFont="1" applyFill="1" applyBorder="1" applyAlignment="1">
      <alignment horizontal="center"/>
    </xf>
    <xf numFmtId="4" fontId="4" fillId="0" borderId="14" xfId="72" applyNumberFormat="1" applyFont="1" applyFill="1" applyBorder="1" applyAlignment="1">
      <alignment horizontal="center" vertical="center" wrapText="1"/>
    </xf>
    <xf numFmtId="4" fontId="4" fillId="0" borderId="4" xfId="72" applyNumberFormat="1" applyFont="1" applyFill="1" applyBorder="1" applyAlignment="1">
      <alignment horizontal="center" vertical="center" wrapText="1"/>
    </xf>
    <xf numFmtId="0" fontId="3" fillId="53" borderId="0" xfId="69" applyFont="1" applyFill="1" applyBorder="1" applyAlignment="1" applyProtection="1">
      <alignment horizontal="left" vertical="top" wrapText="1"/>
      <protection locked="0"/>
    </xf>
    <xf numFmtId="0" fontId="47" fillId="24" borderId="0" xfId="0" applyFont="1" applyFill="1" applyBorder="1" applyAlignment="1" applyProtection="1">
      <alignment horizontal="left" vertical="top" wrapText="1"/>
      <protection locked="0"/>
    </xf>
    <xf numFmtId="0" fontId="40" fillId="24" borderId="5" xfId="69" applyFont="1" applyFill="1" applyBorder="1" applyAlignment="1" applyProtection="1">
      <alignment horizontal="center" vertical="top"/>
      <protection locked="0"/>
    </xf>
    <xf numFmtId="0" fontId="34" fillId="24" borderId="5" xfId="69" applyFont="1" applyFill="1" applyBorder="1" applyAlignment="1" applyProtection="1">
      <alignment horizontal="center" vertical="top"/>
      <protection locked="0"/>
    </xf>
  </cellXfs>
  <cellStyles count="280">
    <cellStyle name="20% - Accent1" xfId="1"/>
    <cellStyle name="20% - Accent1 2" xfId="148"/>
    <cellStyle name="20% - Accent2" xfId="2"/>
    <cellStyle name="20% - Accent2 2" xfId="147"/>
    <cellStyle name="20% - Accent3" xfId="3"/>
    <cellStyle name="20% - Accent3 2" xfId="132"/>
    <cellStyle name="20% - Accent4" xfId="4"/>
    <cellStyle name="20% - Accent4 2" xfId="145"/>
    <cellStyle name="20% - Accent5" xfId="5"/>
    <cellStyle name="20% - Accent6" xfId="6"/>
    <cellStyle name="20% - Accent6 2" xfId="136"/>
    <cellStyle name="20% - Énfasis1 2" xfId="201"/>
    <cellStyle name="20% - Énfasis2 2" xfId="202"/>
    <cellStyle name="20% - Énfasis3 2" xfId="203"/>
    <cellStyle name="20% - Énfasis4 2" xfId="204"/>
    <cellStyle name="20% - Énfasis5 2" xfId="205"/>
    <cellStyle name="20% - Énfasis6 2" xfId="206"/>
    <cellStyle name="40% - Accent1" xfId="7"/>
    <cellStyle name="40% - Accent1 2" xfId="150"/>
    <cellStyle name="40% - Accent2" xfId="8"/>
    <cellStyle name="40% - Accent3" xfId="9"/>
    <cellStyle name="40% - Accent3 2" xfId="151"/>
    <cellStyle name="40% - Accent4" xfId="10"/>
    <cellStyle name="40% - Accent4 2" xfId="146"/>
    <cellStyle name="40% - Accent5" xfId="11"/>
    <cellStyle name="40% - Accent5 2" xfId="144"/>
    <cellStyle name="40% - Accent6" xfId="12"/>
    <cellStyle name="40% - Accent6 2" xfId="152"/>
    <cellStyle name="40% - Énfasis1 2" xfId="207"/>
    <cellStyle name="40% - Énfasis2 2" xfId="208"/>
    <cellStyle name="40% - Énfasis3 2" xfId="209"/>
    <cellStyle name="40% - Énfasis4 2" xfId="210"/>
    <cellStyle name="40% - Énfasis5 2" xfId="211"/>
    <cellStyle name="40% - Énfasis6 2" xfId="212"/>
    <cellStyle name="60% - Accent1" xfId="13"/>
    <cellStyle name="60% - Accent1 2" xfId="131"/>
    <cellStyle name="60% - Accent2" xfId="14"/>
    <cellStyle name="60% - Accent2 2" xfId="130"/>
    <cellStyle name="60% - Accent3" xfId="15"/>
    <cellStyle name="60% - Accent3 2" xfId="129"/>
    <cellStyle name="60% - Accent4" xfId="16"/>
    <cellStyle name="60% - Accent4 2" xfId="128"/>
    <cellStyle name="60% - Accent5" xfId="17"/>
    <cellStyle name="60% - Accent5 2" xfId="127"/>
    <cellStyle name="60% - Accent6" xfId="18"/>
    <cellStyle name="60% - Accent6 2" xfId="126"/>
    <cellStyle name="60% - Énfasis1 2" xfId="213"/>
    <cellStyle name="60% - Énfasis2 2" xfId="214"/>
    <cellStyle name="60% - Énfasis3 2" xfId="215"/>
    <cellStyle name="60% - Énfasis4 2" xfId="216"/>
    <cellStyle name="60% - Énfasis5 2" xfId="217"/>
    <cellStyle name="60% - Énfasis6 2" xfId="218"/>
    <cellStyle name="Accent1" xfId="19"/>
    <cellStyle name="Accent1 - 20%" xfId="124"/>
    <cellStyle name="Accent1 - 40%" xfId="123"/>
    <cellStyle name="Accent1 - 60%" xfId="122"/>
    <cellStyle name="Accent1 2" xfId="121"/>
    <cellStyle name="Accent1 3" xfId="125"/>
    <cellStyle name="Accent1 4" xfId="265"/>
    <cellStyle name="Accent1 5" xfId="270"/>
    <cellStyle name="Accent2" xfId="20"/>
    <cellStyle name="Accent2 - 20%" xfId="119"/>
    <cellStyle name="Accent2 - 40%" xfId="118"/>
    <cellStyle name="Accent2 - 60%" xfId="117"/>
    <cellStyle name="Accent2 2" xfId="116"/>
    <cellStyle name="Accent2 3" xfId="120"/>
    <cellStyle name="Accent2 4" xfId="266"/>
    <cellStyle name="Accent2 5" xfId="274"/>
    <cellStyle name="Accent3" xfId="21"/>
    <cellStyle name="Accent3 - 20%" xfId="114"/>
    <cellStyle name="Accent3 - 40%" xfId="113"/>
    <cellStyle name="Accent3 - 60%" xfId="112"/>
    <cellStyle name="Accent3 2" xfId="111"/>
    <cellStyle name="Accent3 3" xfId="115"/>
    <cellStyle name="Accent3 4" xfId="267"/>
    <cellStyle name="Accent3 5" xfId="273"/>
    <cellStyle name="Accent4" xfId="22"/>
    <cellStyle name="Accent4 - 20%" xfId="109"/>
    <cellStyle name="Accent4 - 40%" xfId="108"/>
    <cellStyle name="Accent4 - 60%" xfId="107"/>
    <cellStyle name="Accent4 2" xfId="106"/>
    <cellStyle name="Accent4 3" xfId="110"/>
    <cellStyle name="Accent4 4" xfId="268"/>
    <cellStyle name="Accent4 5" xfId="275"/>
    <cellStyle name="Accent5" xfId="23"/>
    <cellStyle name="Accent5 - 20%" xfId="105"/>
    <cellStyle name="Accent5 - 40%" xfId="104"/>
    <cellStyle name="Accent5 - 60%" xfId="103"/>
    <cellStyle name="Accent5 2" xfId="102"/>
    <cellStyle name="Accent6" xfId="24"/>
    <cellStyle name="Accent6 - 20%" xfId="100"/>
    <cellStyle name="Accent6 - 40%" xfId="99"/>
    <cellStyle name="Accent6 - 60%" xfId="98"/>
    <cellStyle name="Accent6 2" xfId="97"/>
    <cellStyle name="Accent6 3" xfId="101"/>
    <cellStyle name="Accent6 4" xfId="269"/>
    <cellStyle name="Accent6 5" xfId="272"/>
    <cellStyle name="Bad" xfId="25"/>
    <cellStyle name="Bad 2" xfId="95"/>
    <cellStyle name="Bad 3" xfId="96"/>
    <cellStyle name="Buena 2" xfId="219"/>
    <cellStyle name="Calculation" xfId="26"/>
    <cellStyle name="Calculation 2" xfId="93"/>
    <cellStyle name="Calculation 3" xfId="94"/>
    <cellStyle name="Cálculo 2" xfId="220"/>
    <cellStyle name="Celda de comprobación 2" xfId="221"/>
    <cellStyle name="Celda vinculada 2" xfId="222"/>
    <cellStyle name="Check Cell" xfId="27"/>
    <cellStyle name="Check Cell 2" xfId="92"/>
    <cellStyle name="Comma 2" xfId="51"/>
    <cellStyle name="Comma 2 2" xfId="134"/>
    <cellStyle name="Comma 2 2 2" xfId="223"/>
    <cellStyle name="Comma 2 3" xfId="91"/>
    <cellStyle name="Comma 3" xfId="52"/>
    <cellStyle name="Comma 3 2" xfId="135"/>
    <cellStyle name="Comma 3 2 2" xfId="224"/>
    <cellStyle name="Comma 3 3" xfId="263"/>
    <cellStyle name="Comma_ACUEDUCTO DE  PADRE LAS CASAS" xfId="225"/>
    <cellStyle name="Emphasis 1" xfId="153"/>
    <cellStyle name="Emphasis 2" xfId="154"/>
    <cellStyle name="Emphasis 3" xfId="155"/>
    <cellStyle name="Encabezado 4 2" xfId="226"/>
    <cellStyle name="Énfasis1 2" xfId="227"/>
    <cellStyle name="Énfasis2 2" xfId="228"/>
    <cellStyle name="Énfasis3 2" xfId="229"/>
    <cellStyle name="Énfasis4 2" xfId="230"/>
    <cellStyle name="Énfasis5 2" xfId="231"/>
    <cellStyle name="Énfasis6 2" xfId="232"/>
    <cellStyle name="Entrada 2" xfId="233"/>
    <cellStyle name="Euro" xfId="28"/>
    <cellStyle name="Euro 2" xfId="157"/>
    <cellStyle name="Euro 3" xfId="156"/>
    <cellStyle name="Euro_Copia 2 de Copia de yrma  Pres. elab. Ac. Las Claras 12" xfId="234"/>
    <cellStyle name="Explanatory Text" xfId="29"/>
    <cellStyle name="F2" xfId="30"/>
    <cellStyle name="F3" xfId="31"/>
    <cellStyle name="F4" xfId="32"/>
    <cellStyle name="F5" xfId="33"/>
    <cellStyle name="F6" xfId="34"/>
    <cellStyle name="F7" xfId="35"/>
    <cellStyle name="F8" xfId="36"/>
    <cellStyle name="Good" xfId="37"/>
    <cellStyle name="Good 2" xfId="160"/>
    <cellStyle name="Good 3" xfId="159"/>
    <cellStyle name="Heading 1" xfId="38"/>
    <cellStyle name="Heading 1 2" xfId="162"/>
    <cellStyle name="Heading 1 3" xfId="161"/>
    <cellStyle name="Heading 2" xfId="39"/>
    <cellStyle name="Heading 2 2" xfId="164"/>
    <cellStyle name="Heading 2 3" xfId="163"/>
    <cellStyle name="Heading 3" xfId="40"/>
    <cellStyle name="Heading 3 2" xfId="165"/>
    <cellStyle name="Heading 4" xfId="41"/>
    <cellStyle name="Heading 4 2" xfId="166"/>
    <cellStyle name="Incorrecto 2" xfId="235"/>
    <cellStyle name="Input" xfId="42"/>
    <cellStyle name="Input 2" xfId="168"/>
    <cellStyle name="Input 3" xfId="167"/>
    <cellStyle name="Linked Cell" xfId="43"/>
    <cellStyle name="Linked Cell 2" xfId="170"/>
    <cellStyle name="Linked Cell 3" xfId="169"/>
    <cellStyle name="Millares" xfId="87" builtinId="3"/>
    <cellStyle name="Millares 10" xfId="67"/>
    <cellStyle name="Millares 10 2" xfId="70"/>
    <cellStyle name="Millares 11" xfId="84"/>
    <cellStyle name="Millares 13" xfId="278"/>
    <cellStyle name="Millares 2" xfId="53"/>
    <cellStyle name="Millares 2 2" xfId="172"/>
    <cellStyle name="Millares 2 2 2" xfId="80"/>
    <cellStyle name="Millares 2 2 2 2" xfId="200"/>
    <cellStyle name="Millares 2 2 3" xfId="261"/>
    <cellStyle name="Millares 2 3" xfId="173"/>
    <cellStyle name="Millares 2 4" xfId="171"/>
    <cellStyle name="Millares 2_111-12 ac neyba zona alta" xfId="174"/>
    <cellStyle name="Millares 3" xfId="54"/>
    <cellStyle name="Millares 3 2" xfId="71"/>
    <cellStyle name="Millares 3 2 2" xfId="176"/>
    <cellStyle name="Millares 3 3" xfId="68"/>
    <cellStyle name="Millares 3 3 2" xfId="236"/>
    <cellStyle name="Millares 3 3 3" xfId="177"/>
    <cellStyle name="Millares 3 4" xfId="178"/>
    <cellStyle name="Millares 3 5" xfId="175"/>
    <cellStyle name="Millares 3_111-12 ac neyba zona alta" xfId="179"/>
    <cellStyle name="Millares 4" xfId="48"/>
    <cellStyle name="Millares 4 2" xfId="74"/>
    <cellStyle name="Millares 4 2 2" xfId="259"/>
    <cellStyle name="Millares 4 3" xfId="180"/>
    <cellStyle name="Millares 5" xfId="55"/>
    <cellStyle name="Millares 5 2" xfId="75"/>
    <cellStyle name="Millares 5 3" xfId="137"/>
    <cellStyle name="Millares 5 3 2" xfId="182"/>
    <cellStyle name="Millares 5 4" xfId="181"/>
    <cellStyle name="Millares 6" xfId="56"/>
    <cellStyle name="Millares 6 2" xfId="138"/>
    <cellStyle name="Millares 6 2 2" xfId="237"/>
    <cellStyle name="Millares 6 3" xfId="183"/>
    <cellStyle name="Millares 7" xfId="49"/>
    <cellStyle name="Millares 7 2" xfId="83"/>
    <cellStyle name="Millares 7 3" xfId="238"/>
    <cellStyle name="Millares 8" xfId="57"/>
    <cellStyle name="Millares 8 2" xfId="139"/>
    <cellStyle name="Millares 8 3" xfId="184"/>
    <cellStyle name="Millares 9" xfId="58"/>
    <cellStyle name="Millares 9 2" xfId="73"/>
    <cellStyle name="Millares 9 3" xfId="140"/>
    <cellStyle name="Millares_NUEVO FORMATO DE PRESUPUESTOS 2" xfId="89"/>
    <cellStyle name="Moneda 2" xfId="185"/>
    <cellStyle name="Moneda 3" xfId="239"/>
    <cellStyle name="Neutral 2" xfId="186"/>
    <cellStyle name="No-definido" xfId="59"/>
    <cellStyle name="Normal" xfId="0" builtinId="0"/>
    <cellStyle name="Normal - Style1" xfId="60"/>
    <cellStyle name="Normal 10" xfId="240"/>
    <cellStyle name="Normal 10 2" xfId="264"/>
    <cellStyle name="Normal 11" xfId="260"/>
    <cellStyle name="Normal 12" xfId="133"/>
    <cellStyle name="Normal 13" xfId="158"/>
    <cellStyle name="Normal 13 2" xfId="88"/>
    <cellStyle name="Normal 14" xfId="271"/>
    <cellStyle name="Normal 14 2 2" xfId="90"/>
    <cellStyle name="Normal 2" xfId="50"/>
    <cellStyle name="Normal 2 2" xfId="61"/>
    <cellStyle name="Normal 2 2 2" xfId="72"/>
    <cellStyle name="Normal 2 2_Copia de AC. LINEA NOROESTE trabajo de inocencio" xfId="241"/>
    <cellStyle name="Normal 2 3" xfId="69"/>
    <cellStyle name="Normal 2 3 2" xfId="242"/>
    <cellStyle name="Normal 2 4" xfId="76"/>
    <cellStyle name="Normal 2 5" xfId="262"/>
    <cellStyle name="Normal 2_07-09 presupu..." xfId="62"/>
    <cellStyle name="Normal 3" xfId="63"/>
    <cellStyle name="Normal 3 2" xfId="77"/>
    <cellStyle name="Normal 3 2 2" xfId="85"/>
    <cellStyle name="Normal 3 2 3" xfId="243"/>
    <cellStyle name="Normal 3 3" xfId="187"/>
    <cellStyle name="Normal 31" xfId="244"/>
    <cellStyle name="Normal 4" xfId="64"/>
    <cellStyle name="Normal 4 2" xfId="141"/>
    <cellStyle name="Normal 4 2 2" xfId="245"/>
    <cellStyle name="Normal 5" xfId="82"/>
    <cellStyle name="Normal 5 2" xfId="246"/>
    <cellStyle name="Normal 5_Copia 2 de Copia de yrma  Pres. elab. Ac. Las Claras 12" xfId="247"/>
    <cellStyle name="Normal 6" xfId="188"/>
    <cellStyle name="Normal 7" xfId="189"/>
    <cellStyle name="Normal 8" xfId="78"/>
    <cellStyle name="Normal 8 2" xfId="190"/>
    <cellStyle name="Normal 9" xfId="79"/>
    <cellStyle name="Normal 9 2" xfId="149"/>
    <cellStyle name="Normal 9 3" xfId="248"/>
    <cellStyle name="Normal_158-09 TERMINACION AC. LA GINA" xfId="276"/>
    <cellStyle name="Normal_Presupuesto" xfId="81"/>
    <cellStyle name="Normal_Presupuesto Terminaciones Edificio Mantenimiento Nave I " xfId="277"/>
    <cellStyle name="Notas 2" xfId="249"/>
    <cellStyle name="Note" xfId="44"/>
    <cellStyle name="Note 2" xfId="191"/>
    <cellStyle name="Output" xfId="45"/>
    <cellStyle name="Output 2" xfId="193"/>
    <cellStyle name="Output 3" xfId="192"/>
    <cellStyle name="Percent 2" xfId="65"/>
    <cellStyle name="Percent 2 2" xfId="142"/>
    <cellStyle name="Percent 2 3" xfId="194"/>
    <cellStyle name="Porcentaje" xfId="279" builtinId="5"/>
    <cellStyle name="Porcentaje 2" xfId="86"/>
    <cellStyle name="Porcentual 2" xfId="66"/>
    <cellStyle name="Porcentual 2 2" xfId="143"/>
    <cellStyle name="Porcentual 2 3" xfId="195"/>
    <cellStyle name="Porcentual 3" xfId="196"/>
    <cellStyle name="Porcentual 4" xfId="250"/>
    <cellStyle name="Porcentual 5" xfId="251"/>
    <cellStyle name="Salida 2" xfId="252"/>
    <cellStyle name="Sheet Title" xfId="197"/>
    <cellStyle name="Texto de advertencia 2" xfId="253"/>
    <cellStyle name="Texto explicativo 2" xfId="254"/>
    <cellStyle name="Title" xfId="46"/>
    <cellStyle name="Title 2" xfId="198"/>
    <cellStyle name="Título 1 2" xfId="255"/>
    <cellStyle name="Título 2 2" xfId="256"/>
    <cellStyle name="Título 3 2" xfId="257"/>
    <cellStyle name="Título 4" xfId="258"/>
    <cellStyle name="Total 2" xfId="199"/>
    <cellStyle name="Warning Text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2</xdr:col>
      <xdr:colOff>276225</xdr:colOff>
      <xdr:row>3</xdr:row>
      <xdr:rowOff>47625</xdr:rowOff>
    </xdr:to>
    <xdr:sp macro="" textlink="">
      <xdr:nvSpPr>
        <xdr:cNvPr id="2" name="WordArt 7"/>
        <xdr:cNvSpPr>
          <a:spLocks noChangeArrowheads="1" noChangeShapeType="1" noTextEdit="1"/>
        </xdr:cNvSpPr>
      </xdr:nvSpPr>
      <xdr:spPr bwMode="auto">
        <a:xfrm>
          <a:off x="857250" y="85725"/>
          <a:ext cx="942975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24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Script MT Bold"/>
            </a:rPr>
            <a:t>NH</a:t>
          </a:r>
        </a:p>
      </xdr:txBody>
    </xdr:sp>
    <xdr:clientData/>
  </xdr:twoCellAnchor>
  <xdr:twoCellAnchor>
    <xdr:from>
      <xdr:col>1</xdr:col>
      <xdr:colOff>95250</xdr:colOff>
      <xdr:row>0</xdr:row>
      <xdr:rowOff>85725</xdr:rowOff>
    </xdr:from>
    <xdr:to>
      <xdr:col>2</xdr:col>
      <xdr:colOff>276225</xdr:colOff>
      <xdr:row>3</xdr:row>
      <xdr:rowOff>47625</xdr:rowOff>
    </xdr:to>
    <xdr:sp macro="" textlink="">
      <xdr:nvSpPr>
        <xdr:cNvPr id="3" name="WordArt 7"/>
        <xdr:cNvSpPr>
          <a:spLocks noChangeArrowheads="1" noChangeShapeType="1" noTextEdit="1"/>
        </xdr:cNvSpPr>
      </xdr:nvSpPr>
      <xdr:spPr bwMode="auto">
        <a:xfrm>
          <a:off x="857250" y="85725"/>
          <a:ext cx="942975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24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Script MT Bold"/>
            </a:rPr>
            <a:t>NH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20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0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21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1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1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1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22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22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223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224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249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2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32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2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2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2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327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2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2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3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3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33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3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33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3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3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3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3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340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4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4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4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4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34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34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34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348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373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446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4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4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5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451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5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5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5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5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456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5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45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459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6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6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6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6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464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6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6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6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6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469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47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47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472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497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4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570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7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7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7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575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7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7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7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7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580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8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58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583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8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8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8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8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588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8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9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9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9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593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59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59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596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5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621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6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69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69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69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69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69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699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0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0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0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0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70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0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706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70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0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0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1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1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712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1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1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1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1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71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71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719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720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745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94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4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4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4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4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947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4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4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5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5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95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5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95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95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5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5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5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5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377</xdr:row>
      <xdr:rowOff>0</xdr:rowOff>
    </xdr:from>
    <xdr:ext cx="95250" cy="164523"/>
    <xdr:sp macro="" textlink="">
      <xdr:nvSpPr>
        <xdr:cNvPr id="960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6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6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6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6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96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64523"/>
    <xdr:sp macro="" textlink="">
      <xdr:nvSpPr>
        <xdr:cNvPr id="96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377</xdr:row>
      <xdr:rowOff>0</xdr:rowOff>
    </xdr:from>
    <xdr:ext cx="95250" cy="164523"/>
    <xdr:sp macro="" textlink="">
      <xdr:nvSpPr>
        <xdr:cNvPr id="96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968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377</xdr:row>
      <xdr:rowOff>0</xdr:rowOff>
    </xdr:from>
    <xdr:ext cx="95250" cy="114300"/>
    <xdr:sp macro="" textlink="">
      <xdr:nvSpPr>
        <xdr:cNvPr id="9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377</xdr:row>
      <xdr:rowOff>0</xdr:rowOff>
    </xdr:from>
    <xdr:ext cx="95250" cy="316923"/>
    <xdr:sp macro="" textlink="">
      <xdr:nvSpPr>
        <xdr:cNvPr id="993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1995237</xdr:colOff>
      <xdr:row>378</xdr:row>
      <xdr:rowOff>0</xdr:rowOff>
    </xdr:from>
    <xdr:to>
      <xdr:col>1</xdr:col>
      <xdr:colOff>2089885</xdr:colOff>
      <xdr:row>390</xdr:row>
      <xdr:rowOff>121355</xdr:rowOff>
    </xdr:to>
    <xdr:sp macro="" textlink="">
      <xdr:nvSpPr>
        <xdr:cNvPr id="994" name="Text Box 8"/>
        <xdr:cNvSpPr txBox="1">
          <a:spLocks noChangeArrowheads="1"/>
        </xdr:cNvSpPr>
      </xdr:nvSpPr>
      <xdr:spPr bwMode="auto">
        <a:xfrm>
          <a:off x="2509587" y="115814475"/>
          <a:ext cx="94648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99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99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99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99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99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0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1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2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3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4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5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6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6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6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6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6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06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66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67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68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69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70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71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72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73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074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075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076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077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78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79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80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81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82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83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84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85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086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087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088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089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92438</xdr:rowOff>
    </xdr:to>
    <xdr:sp macro="" textlink="">
      <xdr:nvSpPr>
        <xdr:cNvPr id="1090" name="Text Box 8"/>
        <xdr:cNvSpPr txBox="1">
          <a:spLocks noChangeArrowheads="1"/>
        </xdr:cNvSpPr>
      </xdr:nvSpPr>
      <xdr:spPr bwMode="auto">
        <a:xfrm>
          <a:off x="1819275" y="115814475"/>
          <a:ext cx="0" cy="2035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92438</xdr:rowOff>
    </xdr:to>
    <xdr:sp macro="" textlink="">
      <xdr:nvSpPr>
        <xdr:cNvPr id="1091" name="Text Box 9"/>
        <xdr:cNvSpPr txBox="1">
          <a:spLocks noChangeArrowheads="1"/>
        </xdr:cNvSpPr>
      </xdr:nvSpPr>
      <xdr:spPr bwMode="auto">
        <a:xfrm>
          <a:off x="1819275" y="115814475"/>
          <a:ext cx="0" cy="2035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82913</xdr:rowOff>
    </xdr:to>
    <xdr:sp macro="" textlink="">
      <xdr:nvSpPr>
        <xdr:cNvPr id="1092" name="Text Box 8"/>
        <xdr:cNvSpPr txBox="1">
          <a:spLocks noChangeArrowheads="1"/>
        </xdr:cNvSpPr>
      </xdr:nvSpPr>
      <xdr:spPr bwMode="auto">
        <a:xfrm>
          <a:off x="1819275" y="115814475"/>
          <a:ext cx="0" cy="2026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82913</xdr:rowOff>
    </xdr:to>
    <xdr:sp macro="" textlink="">
      <xdr:nvSpPr>
        <xdr:cNvPr id="1093" name="Text Box 9"/>
        <xdr:cNvSpPr txBox="1">
          <a:spLocks noChangeArrowheads="1"/>
        </xdr:cNvSpPr>
      </xdr:nvSpPr>
      <xdr:spPr bwMode="auto">
        <a:xfrm>
          <a:off x="1819275" y="115814475"/>
          <a:ext cx="0" cy="2026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94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095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96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097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098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099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100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101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02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03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04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05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06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07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08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09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110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111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112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113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14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15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16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17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18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19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20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21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122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123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124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125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92438</xdr:rowOff>
    </xdr:to>
    <xdr:sp macro="" textlink="">
      <xdr:nvSpPr>
        <xdr:cNvPr id="1126" name="Text Box 8"/>
        <xdr:cNvSpPr txBox="1">
          <a:spLocks noChangeArrowheads="1"/>
        </xdr:cNvSpPr>
      </xdr:nvSpPr>
      <xdr:spPr bwMode="auto">
        <a:xfrm>
          <a:off x="1819275" y="115814475"/>
          <a:ext cx="0" cy="2035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92438</xdr:rowOff>
    </xdr:to>
    <xdr:sp macro="" textlink="">
      <xdr:nvSpPr>
        <xdr:cNvPr id="1127" name="Text Box 9"/>
        <xdr:cNvSpPr txBox="1">
          <a:spLocks noChangeArrowheads="1"/>
        </xdr:cNvSpPr>
      </xdr:nvSpPr>
      <xdr:spPr bwMode="auto">
        <a:xfrm>
          <a:off x="1819275" y="115814475"/>
          <a:ext cx="0" cy="2035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82913</xdr:rowOff>
    </xdr:to>
    <xdr:sp macro="" textlink="">
      <xdr:nvSpPr>
        <xdr:cNvPr id="1128" name="Text Box 8"/>
        <xdr:cNvSpPr txBox="1">
          <a:spLocks noChangeArrowheads="1"/>
        </xdr:cNvSpPr>
      </xdr:nvSpPr>
      <xdr:spPr bwMode="auto">
        <a:xfrm>
          <a:off x="1819275" y="115814475"/>
          <a:ext cx="0" cy="2026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82913</xdr:rowOff>
    </xdr:to>
    <xdr:sp macro="" textlink="">
      <xdr:nvSpPr>
        <xdr:cNvPr id="1129" name="Text Box 9"/>
        <xdr:cNvSpPr txBox="1">
          <a:spLocks noChangeArrowheads="1"/>
        </xdr:cNvSpPr>
      </xdr:nvSpPr>
      <xdr:spPr bwMode="auto">
        <a:xfrm>
          <a:off x="1819275" y="115814475"/>
          <a:ext cx="0" cy="2026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30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70490</xdr:rowOff>
    </xdr:to>
    <xdr:sp macro="" textlink="">
      <xdr:nvSpPr>
        <xdr:cNvPr id="1131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32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57650</xdr:rowOff>
    </xdr:to>
    <xdr:sp macro="" textlink="">
      <xdr:nvSpPr>
        <xdr:cNvPr id="1133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134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48125</xdr:rowOff>
    </xdr:to>
    <xdr:sp macro="" textlink="">
      <xdr:nvSpPr>
        <xdr:cNvPr id="1135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136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385</xdr:row>
      <xdr:rowOff>38600</xdr:rowOff>
    </xdr:to>
    <xdr:sp macro="" textlink="">
      <xdr:nvSpPr>
        <xdr:cNvPr id="1137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3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3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4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5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6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7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8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19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0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1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2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3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4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5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6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7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8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28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8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8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8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8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8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8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8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8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29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0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1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2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3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4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5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5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5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390</xdr:row>
      <xdr:rowOff>121355</xdr:rowOff>
    </xdr:to>
    <xdr:sp macro="" textlink="">
      <xdr:nvSpPr>
        <xdr:cNvPr id="135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5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5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5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5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5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5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6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7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8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39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0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1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2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2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2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2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378</xdr:row>
      <xdr:rowOff>0</xdr:rowOff>
    </xdr:from>
    <xdr:to>
      <xdr:col>1</xdr:col>
      <xdr:colOff>1304925</xdr:colOff>
      <xdr:row>391</xdr:row>
      <xdr:rowOff>138900</xdr:rowOff>
    </xdr:to>
    <xdr:sp macro="" textlink="">
      <xdr:nvSpPr>
        <xdr:cNvPr id="142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Documents%20and%20Settings\dell2\Escritorio\Mis%20documentos\presupuestos%202006\85-06%20Reh.%20y%20Ampl.%20Ac.%20Imbert%20(2da.%20alternativa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VR\My%20Documents\ACUEDUCTO%20INCA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LISTADO INSUMOS DEL 2000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Y218"/>
  <sheetViews>
    <sheetView view="pageBreakPreview" topLeftCell="A193" zoomScale="59" zoomScaleSheetLayoutView="59" workbookViewId="0">
      <selection activeCell="R212" sqref="R212"/>
    </sheetView>
  </sheetViews>
  <sheetFormatPr baseColWidth="10" defaultRowHeight="12.75" x14ac:dyDescent="0.2"/>
  <cols>
    <col min="1" max="2" width="10.7109375" style="4" customWidth="1"/>
    <col min="3" max="3" width="11.28515625" style="4" customWidth="1"/>
    <col min="4" max="4" width="8.28515625" style="4" customWidth="1"/>
    <col min="5" max="5" width="12.28515625" style="4" bestFit="1" customWidth="1"/>
    <col min="6" max="6" width="9.7109375" style="4" customWidth="1"/>
    <col min="7" max="7" width="9.85546875" style="57" customWidth="1"/>
    <col min="8" max="8" width="10.140625" style="57" customWidth="1"/>
    <col min="9" max="9" width="11.42578125" style="4"/>
    <col min="10" max="10" width="11.42578125" style="4" customWidth="1"/>
    <col min="11" max="11" width="9.28515625" style="4" customWidth="1"/>
    <col min="12" max="12" width="10.7109375" style="4" customWidth="1"/>
    <col min="13" max="13" width="11.85546875" style="4" bestFit="1" customWidth="1"/>
    <col min="14" max="14" width="9.5703125" style="4" customWidth="1"/>
    <col min="15" max="15" width="11.42578125" style="4"/>
    <col min="16" max="16" width="14.140625" style="4" bestFit="1" customWidth="1"/>
    <col min="17" max="17" width="11.42578125" style="4"/>
    <col min="18" max="18" width="17.7109375" style="4" customWidth="1"/>
    <col min="19" max="19" width="9.42578125" style="57" customWidth="1"/>
    <col min="20" max="20" width="12.28515625" style="4" customWidth="1"/>
    <col min="21" max="252" width="11.42578125" style="4"/>
    <col min="253" max="253" width="7.5703125" style="4" customWidth="1"/>
    <col min="254" max="254" width="8" style="4" customWidth="1"/>
    <col min="255" max="255" width="8.7109375" style="4" customWidth="1"/>
    <col min="256" max="256" width="8.28515625" style="4" customWidth="1"/>
    <col min="257" max="257" width="12.28515625" style="4" bestFit="1" customWidth="1"/>
    <col min="258" max="258" width="9.7109375" style="4" customWidth="1"/>
    <col min="259" max="259" width="9.85546875" style="4" customWidth="1"/>
    <col min="260" max="260" width="10.140625" style="4" customWidth="1"/>
    <col min="261" max="261" width="11.42578125" style="4"/>
    <col min="262" max="262" width="8.140625" style="4" customWidth="1"/>
    <col min="263" max="263" width="9.28515625" style="4" customWidth="1"/>
    <col min="264" max="264" width="10.7109375" style="4" customWidth="1"/>
    <col min="265" max="265" width="11.85546875" style="4" bestFit="1" customWidth="1"/>
    <col min="266" max="266" width="9.5703125" style="4" customWidth="1"/>
    <col min="267" max="270" width="11.5703125" style="4" bestFit="1" customWidth="1"/>
    <col min="271" max="271" width="11.42578125" style="4"/>
    <col min="272" max="272" width="14.140625" style="4" bestFit="1" customWidth="1"/>
    <col min="273" max="274" width="11.42578125" style="4"/>
    <col min="275" max="275" width="9.42578125" style="4" customWidth="1"/>
    <col min="276" max="276" width="10" style="4" customWidth="1"/>
    <col min="277" max="508" width="11.42578125" style="4"/>
    <col min="509" max="509" width="7.5703125" style="4" customWidth="1"/>
    <col min="510" max="510" width="8" style="4" customWidth="1"/>
    <col min="511" max="511" width="8.7109375" style="4" customWidth="1"/>
    <col min="512" max="512" width="8.28515625" style="4" customWidth="1"/>
    <col min="513" max="513" width="12.28515625" style="4" bestFit="1" customWidth="1"/>
    <col min="514" max="514" width="9.7109375" style="4" customWidth="1"/>
    <col min="515" max="515" width="9.85546875" style="4" customWidth="1"/>
    <col min="516" max="516" width="10.140625" style="4" customWidth="1"/>
    <col min="517" max="517" width="11.42578125" style="4"/>
    <col min="518" max="518" width="8.140625" style="4" customWidth="1"/>
    <col min="519" max="519" width="9.28515625" style="4" customWidth="1"/>
    <col min="520" max="520" width="10.7109375" style="4" customWidth="1"/>
    <col min="521" max="521" width="11.85546875" style="4" bestFit="1" customWidth="1"/>
    <col min="522" max="522" width="9.5703125" style="4" customWidth="1"/>
    <col min="523" max="526" width="11.5703125" style="4" bestFit="1" customWidth="1"/>
    <col min="527" max="527" width="11.42578125" style="4"/>
    <col min="528" max="528" width="14.140625" style="4" bestFit="1" customWidth="1"/>
    <col min="529" max="530" width="11.42578125" style="4"/>
    <col min="531" max="531" width="9.42578125" style="4" customWidth="1"/>
    <col min="532" max="532" width="10" style="4" customWidth="1"/>
    <col min="533" max="764" width="11.42578125" style="4"/>
    <col min="765" max="765" width="7.5703125" style="4" customWidth="1"/>
    <col min="766" max="766" width="8" style="4" customWidth="1"/>
    <col min="767" max="767" width="8.7109375" style="4" customWidth="1"/>
    <col min="768" max="768" width="8.28515625" style="4" customWidth="1"/>
    <col min="769" max="769" width="12.28515625" style="4" bestFit="1" customWidth="1"/>
    <col min="770" max="770" width="9.7109375" style="4" customWidth="1"/>
    <col min="771" max="771" width="9.85546875" style="4" customWidth="1"/>
    <col min="772" max="772" width="10.140625" style="4" customWidth="1"/>
    <col min="773" max="773" width="11.42578125" style="4"/>
    <col min="774" max="774" width="8.140625" style="4" customWidth="1"/>
    <col min="775" max="775" width="9.28515625" style="4" customWidth="1"/>
    <col min="776" max="776" width="10.7109375" style="4" customWidth="1"/>
    <col min="777" max="777" width="11.85546875" style="4" bestFit="1" customWidth="1"/>
    <col min="778" max="778" width="9.5703125" style="4" customWidth="1"/>
    <col min="779" max="782" width="11.5703125" style="4" bestFit="1" customWidth="1"/>
    <col min="783" max="783" width="11.42578125" style="4"/>
    <col min="784" max="784" width="14.140625" style="4" bestFit="1" customWidth="1"/>
    <col min="785" max="786" width="11.42578125" style="4"/>
    <col min="787" max="787" width="9.42578125" style="4" customWidth="1"/>
    <col min="788" max="788" width="10" style="4" customWidth="1"/>
    <col min="789" max="1020" width="11.42578125" style="4"/>
    <col min="1021" max="1021" width="7.5703125" style="4" customWidth="1"/>
    <col min="1022" max="1022" width="8" style="4" customWidth="1"/>
    <col min="1023" max="1023" width="8.7109375" style="4" customWidth="1"/>
    <col min="1024" max="1024" width="8.28515625" style="4" customWidth="1"/>
    <col min="1025" max="1025" width="12.28515625" style="4" bestFit="1" customWidth="1"/>
    <col min="1026" max="1026" width="9.7109375" style="4" customWidth="1"/>
    <col min="1027" max="1027" width="9.85546875" style="4" customWidth="1"/>
    <col min="1028" max="1028" width="10.140625" style="4" customWidth="1"/>
    <col min="1029" max="1029" width="11.42578125" style="4"/>
    <col min="1030" max="1030" width="8.140625" style="4" customWidth="1"/>
    <col min="1031" max="1031" width="9.28515625" style="4" customWidth="1"/>
    <col min="1032" max="1032" width="10.7109375" style="4" customWidth="1"/>
    <col min="1033" max="1033" width="11.85546875" style="4" bestFit="1" customWidth="1"/>
    <col min="1034" max="1034" width="9.5703125" style="4" customWidth="1"/>
    <col min="1035" max="1038" width="11.5703125" style="4" bestFit="1" customWidth="1"/>
    <col min="1039" max="1039" width="11.42578125" style="4"/>
    <col min="1040" max="1040" width="14.140625" style="4" bestFit="1" customWidth="1"/>
    <col min="1041" max="1042" width="11.42578125" style="4"/>
    <col min="1043" max="1043" width="9.42578125" style="4" customWidth="1"/>
    <col min="1044" max="1044" width="10" style="4" customWidth="1"/>
    <col min="1045" max="1276" width="11.42578125" style="4"/>
    <col min="1277" max="1277" width="7.5703125" style="4" customWidth="1"/>
    <col min="1278" max="1278" width="8" style="4" customWidth="1"/>
    <col min="1279" max="1279" width="8.7109375" style="4" customWidth="1"/>
    <col min="1280" max="1280" width="8.28515625" style="4" customWidth="1"/>
    <col min="1281" max="1281" width="12.28515625" style="4" bestFit="1" customWidth="1"/>
    <col min="1282" max="1282" width="9.7109375" style="4" customWidth="1"/>
    <col min="1283" max="1283" width="9.85546875" style="4" customWidth="1"/>
    <col min="1284" max="1284" width="10.140625" style="4" customWidth="1"/>
    <col min="1285" max="1285" width="11.42578125" style="4"/>
    <col min="1286" max="1286" width="8.140625" style="4" customWidth="1"/>
    <col min="1287" max="1287" width="9.28515625" style="4" customWidth="1"/>
    <col min="1288" max="1288" width="10.7109375" style="4" customWidth="1"/>
    <col min="1289" max="1289" width="11.85546875" style="4" bestFit="1" customWidth="1"/>
    <col min="1290" max="1290" width="9.5703125" style="4" customWidth="1"/>
    <col min="1291" max="1294" width="11.5703125" style="4" bestFit="1" customWidth="1"/>
    <col min="1295" max="1295" width="11.42578125" style="4"/>
    <col min="1296" max="1296" width="14.140625" style="4" bestFit="1" customWidth="1"/>
    <col min="1297" max="1298" width="11.42578125" style="4"/>
    <col min="1299" max="1299" width="9.42578125" style="4" customWidth="1"/>
    <col min="1300" max="1300" width="10" style="4" customWidth="1"/>
    <col min="1301" max="1532" width="11.42578125" style="4"/>
    <col min="1533" max="1533" width="7.5703125" style="4" customWidth="1"/>
    <col min="1534" max="1534" width="8" style="4" customWidth="1"/>
    <col min="1535" max="1535" width="8.7109375" style="4" customWidth="1"/>
    <col min="1536" max="1536" width="8.28515625" style="4" customWidth="1"/>
    <col min="1537" max="1537" width="12.28515625" style="4" bestFit="1" customWidth="1"/>
    <col min="1538" max="1538" width="9.7109375" style="4" customWidth="1"/>
    <col min="1539" max="1539" width="9.85546875" style="4" customWidth="1"/>
    <col min="1540" max="1540" width="10.140625" style="4" customWidth="1"/>
    <col min="1541" max="1541" width="11.42578125" style="4"/>
    <col min="1542" max="1542" width="8.140625" style="4" customWidth="1"/>
    <col min="1543" max="1543" width="9.28515625" style="4" customWidth="1"/>
    <col min="1544" max="1544" width="10.7109375" style="4" customWidth="1"/>
    <col min="1545" max="1545" width="11.85546875" style="4" bestFit="1" customWidth="1"/>
    <col min="1546" max="1546" width="9.5703125" style="4" customWidth="1"/>
    <col min="1547" max="1550" width="11.5703125" style="4" bestFit="1" customWidth="1"/>
    <col min="1551" max="1551" width="11.42578125" style="4"/>
    <col min="1552" max="1552" width="14.140625" style="4" bestFit="1" customWidth="1"/>
    <col min="1553" max="1554" width="11.42578125" style="4"/>
    <col min="1555" max="1555" width="9.42578125" style="4" customWidth="1"/>
    <col min="1556" max="1556" width="10" style="4" customWidth="1"/>
    <col min="1557" max="1788" width="11.42578125" style="4"/>
    <col min="1789" max="1789" width="7.5703125" style="4" customWidth="1"/>
    <col min="1790" max="1790" width="8" style="4" customWidth="1"/>
    <col min="1791" max="1791" width="8.7109375" style="4" customWidth="1"/>
    <col min="1792" max="1792" width="8.28515625" style="4" customWidth="1"/>
    <col min="1793" max="1793" width="12.28515625" style="4" bestFit="1" customWidth="1"/>
    <col min="1794" max="1794" width="9.7109375" style="4" customWidth="1"/>
    <col min="1795" max="1795" width="9.85546875" style="4" customWidth="1"/>
    <col min="1796" max="1796" width="10.140625" style="4" customWidth="1"/>
    <col min="1797" max="1797" width="11.42578125" style="4"/>
    <col min="1798" max="1798" width="8.140625" style="4" customWidth="1"/>
    <col min="1799" max="1799" width="9.28515625" style="4" customWidth="1"/>
    <col min="1800" max="1800" width="10.7109375" style="4" customWidth="1"/>
    <col min="1801" max="1801" width="11.85546875" style="4" bestFit="1" customWidth="1"/>
    <col min="1802" max="1802" width="9.5703125" style="4" customWidth="1"/>
    <col min="1803" max="1806" width="11.5703125" style="4" bestFit="1" customWidth="1"/>
    <col min="1807" max="1807" width="11.42578125" style="4"/>
    <col min="1808" max="1808" width="14.140625" style="4" bestFit="1" customWidth="1"/>
    <col min="1809" max="1810" width="11.42578125" style="4"/>
    <col min="1811" max="1811" width="9.42578125" style="4" customWidth="1"/>
    <col min="1812" max="1812" width="10" style="4" customWidth="1"/>
    <col min="1813" max="2044" width="11.42578125" style="4"/>
    <col min="2045" max="2045" width="7.5703125" style="4" customWidth="1"/>
    <col min="2046" max="2046" width="8" style="4" customWidth="1"/>
    <col min="2047" max="2047" width="8.7109375" style="4" customWidth="1"/>
    <col min="2048" max="2048" width="8.28515625" style="4" customWidth="1"/>
    <col min="2049" max="2049" width="12.28515625" style="4" bestFit="1" customWidth="1"/>
    <col min="2050" max="2050" width="9.7109375" style="4" customWidth="1"/>
    <col min="2051" max="2051" width="9.85546875" style="4" customWidth="1"/>
    <col min="2052" max="2052" width="10.140625" style="4" customWidth="1"/>
    <col min="2053" max="2053" width="11.42578125" style="4"/>
    <col min="2054" max="2054" width="8.140625" style="4" customWidth="1"/>
    <col min="2055" max="2055" width="9.28515625" style="4" customWidth="1"/>
    <col min="2056" max="2056" width="10.7109375" style="4" customWidth="1"/>
    <col min="2057" max="2057" width="11.85546875" style="4" bestFit="1" customWidth="1"/>
    <col min="2058" max="2058" width="9.5703125" style="4" customWidth="1"/>
    <col min="2059" max="2062" width="11.5703125" style="4" bestFit="1" customWidth="1"/>
    <col min="2063" max="2063" width="11.42578125" style="4"/>
    <col min="2064" max="2064" width="14.140625" style="4" bestFit="1" customWidth="1"/>
    <col min="2065" max="2066" width="11.42578125" style="4"/>
    <col min="2067" max="2067" width="9.42578125" style="4" customWidth="1"/>
    <col min="2068" max="2068" width="10" style="4" customWidth="1"/>
    <col min="2069" max="2300" width="11.42578125" style="4"/>
    <col min="2301" max="2301" width="7.5703125" style="4" customWidth="1"/>
    <col min="2302" max="2302" width="8" style="4" customWidth="1"/>
    <col min="2303" max="2303" width="8.7109375" style="4" customWidth="1"/>
    <col min="2304" max="2304" width="8.28515625" style="4" customWidth="1"/>
    <col min="2305" max="2305" width="12.28515625" style="4" bestFit="1" customWidth="1"/>
    <col min="2306" max="2306" width="9.7109375" style="4" customWidth="1"/>
    <col min="2307" max="2307" width="9.85546875" style="4" customWidth="1"/>
    <col min="2308" max="2308" width="10.140625" style="4" customWidth="1"/>
    <col min="2309" max="2309" width="11.42578125" style="4"/>
    <col min="2310" max="2310" width="8.140625" style="4" customWidth="1"/>
    <col min="2311" max="2311" width="9.28515625" style="4" customWidth="1"/>
    <col min="2312" max="2312" width="10.7109375" style="4" customWidth="1"/>
    <col min="2313" max="2313" width="11.85546875" style="4" bestFit="1" customWidth="1"/>
    <col min="2314" max="2314" width="9.5703125" style="4" customWidth="1"/>
    <col min="2315" max="2318" width="11.5703125" style="4" bestFit="1" customWidth="1"/>
    <col min="2319" max="2319" width="11.42578125" style="4"/>
    <col min="2320" max="2320" width="14.140625" style="4" bestFit="1" customWidth="1"/>
    <col min="2321" max="2322" width="11.42578125" style="4"/>
    <col min="2323" max="2323" width="9.42578125" style="4" customWidth="1"/>
    <col min="2324" max="2324" width="10" style="4" customWidth="1"/>
    <col min="2325" max="2556" width="11.42578125" style="4"/>
    <col min="2557" max="2557" width="7.5703125" style="4" customWidth="1"/>
    <col min="2558" max="2558" width="8" style="4" customWidth="1"/>
    <col min="2559" max="2559" width="8.7109375" style="4" customWidth="1"/>
    <col min="2560" max="2560" width="8.28515625" style="4" customWidth="1"/>
    <col min="2561" max="2561" width="12.28515625" style="4" bestFit="1" customWidth="1"/>
    <col min="2562" max="2562" width="9.7109375" style="4" customWidth="1"/>
    <col min="2563" max="2563" width="9.85546875" style="4" customWidth="1"/>
    <col min="2564" max="2564" width="10.140625" style="4" customWidth="1"/>
    <col min="2565" max="2565" width="11.42578125" style="4"/>
    <col min="2566" max="2566" width="8.140625" style="4" customWidth="1"/>
    <col min="2567" max="2567" width="9.28515625" style="4" customWidth="1"/>
    <col min="2568" max="2568" width="10.7109375" style="4" customWidth="1"/>
    <col min="2569" max="2569" width="11.85546875" style="4" bestFit="1" customWidth="1"/>
    <col min="2570" max="2570" width="9.5703125" style="4" customWidth="1"/>
    <col min="2571" max="2574" width="11.5703125" style="4" bestFit="1" customWidth="1"/>
    <col min="2575" max="2575" width="11.42578125" style="4"/>
    <col min="2576" max="2576" width="14.140625" style="4" bestFit="1" customWidth="1"/>
    <col min="2577" max="2578" width="11.42578125" style="4"/>
    <col min="2579" max="2579" width="9.42578125" style="4" customWidth="1"/>
    <col min="2580" max="2580" width="10" style="4" customWidth="1"/>
    <col min="2581" max="2812" width="11.42578125" style="4"/>
    <col min="2813" max="2813" width="7.5703125" style="4" customWidth="1"/>
    <col min="2814" max="2814" width="8" style="4" customWidth="1"/>
    <col min="2815" max="2815" width="8.7109375" style="4" customWidth="1"/>
    <col min="2816" max="2816" width="8.28515625" style="4" customWidth="1"/>
    <col min="2817" max="2817" width="12.28515625" style="4" bestFit="1" customWidth="1"/>
    <col min="2818" max="2818" width="9.7109375" style="4" customWidth="1"/>
    <col min="2819" max="2819" width="9.85546875" style="4" customWidth="1"/>
    <col min="2820" max="2820" width="10.140625" style="4" customWidth="1"/>
    <col min="2821" max="2821" width="11.42578125" style="4"/>
    <col min="2822" max="2822" width="8.140625" style="4" customWidth="1"/>
    <col min="2823" max="2823" width="9.28515625" style="4" customWidth="1"/>
    <col min="2824" max="2824" width="10.7109375" style="4" customWidth="1"/>
    <col min="2825" max="2825" width="11.85546875" style="4" bestFit="1" customWidth="1"/>
    <col min="2826" max="2826" width="9.5703125" style="4" customWidth="1"/>
    <col min="2827" max="2830" width="11.5703125" style="4" bestFit="1" customWidth="1"/>
    <col min="2831" max="2831" width="11.42578125" style="4"/>
    <col min="2832" max="2832" width="14.140625" style="4" bestFit="1" customWidth="1"/>
    <col min="2833" max="2834" width="11.42578125" style="4"/>
    <col min="2835" max="2835" width="9.42578125" style="4" customWidth="1"/>
    <col min="2836" max="2836" width="10" style="4" customWidth="1"/>
    <col min="2837" max="3068" width="11.42578125" style="4"/>
    <col min="3069" max="3069" width="7.5703125" style="4" customWidth="1"/>
    <col min="3070" max="3070" width="8" style="4" customWidth="1"/>
    <col min="3071" max="3071" width="8.7109375" style="4" customWidth="1"/>
    <col min="3072" max="3072" width="8.28515625" style="4" customWidth="1"/>
    <col min="3073" max="3073" width="12.28515625" style="4" bestFit="1" customWidth="1"/>
    <col min="3074" max="3074" width="9.7109375" style="4" customWidth="1"/>
    <col min="3075" max="3075" width="9.85546875" style="4" customWidth="1"/>
    <col min="3076" max="3076" width="10.140625" style="4" customWidth="1"/>
    <col min="3077" max="3077" width="11.42578125" style="4"/>
    <col min="3078" max="3078" width="8.140625" style="4" customWidth="1"/>
    <col min="3079" max="3079" width="9.28515625" style="4" customWidth="1"/>
    <col min="3080" max="3080" width="10.7109375" style="4" customWidth="1"/>
    <col min="3081" max="3081" width="11.85546875" style="4" bestFit="1" customWidth="1"/>
    <col min="3082" max="3082" width="9.5703125" style="4" customWidth="1"/>
    <col min="3083" max="3086" width="11.5703125" style="4" bestFit="1" customWidth="1"/>
    <col min="3087" max="3087" width="11.42578125" style="4"/>
    <col min="3088" max="3088" width="14.140625" style="4" bestFit="1" customWidth="1"/>
    <col min="3089" max="3090" width="11.42578125" style="4"/>
    <col min="3091" max="3091" width="9.42578125" style="4" customWidth="1"/>
    <col min="3092" max="3092" width="10" style="4" customWidth="1"/>
    <col min="3093" max="3324" width="11.42578125" style="4"/>
    <col min="3325" max="3325" width="7.5703125" style="4" customWidth="1"/>
    <col min="3326" max="3326" width="8" style="4" customWidth="1"/>
    <col min="3327" max="3327" width="8.7109375" style="4" customWidth="1"/>
    <col min="3328" max="3328" width="8.28515625" style="4" customWidth="1"/>
    <col min="3329" max="3329" width="12.28515625" style="4" bestFit="1" customWidth="1"/>
    <col min="3330" max="3330" width="9.7109375" style="4" customWidth="1"/>
    <col min="3331" max="3331" width="9.85546875" style="4" customWidth="1"/>
    <col min="3332" max="3332" width="10.140625" style="4" customWidth="1"/>
    <col min="3333" max="3333" width="11.42578125" style="4"/>
    <col min="3334" max="3334" width="8.140625" style="4" customWidth="1"/>
    <col min="3335" max="3335" width="9.28515625" style="4" customWidth="1"/>
    <col min="3336" max="3336" width="10.7109375" style="4" customWidth="1"/>
    <col min="3337" max="3337" width="11.85546875" style="4" bestFit="1" customWidth="1"/>
    <col min="3338" max="3338" width="9.5703125" style="4" customWidth="1"/>
    <col min="3339" max="3342" width="11.5703125" style="4" bestFit="1" customWidth="1"/>
    <col min="3343" max="3343" width="11.42578125" style="4"/>
    <col min="3344" max="3344" width="14.140625" style="4" bestFit="1" customWidth="1"/>
    <col min="3345" max="3346" width="11.42578125" style="4"/>
    <col min="3347" max="3347" width="9.42578125" style="4" customWidth="1"/>
    <col min="3348" max="3348" width="10" style="4" customWidth="1"/>
    <col min="3349" max="3580" width="11.42578125" style="4"/>
    <col min="3581" max="3581" width="7.5703125" style="4" customWidth="1"/>
    <col min="3582" max="3582" width="8" style="4" customWidth="1"/>
    <col min="3583" max="3583" width="8.7109375" style="4" customWidth="1"/>
    <col min="3584" max="3584" width="8.28515625" style="4" customWidth="1"/>
    <col min="3585" max="3585" width="12.28515625" style="4" bestFit="1" customWidth="1"/>
    <col min="3586" max="3586" width="9.7109375" style="4" customWidth="1"/>
    <col min="3587" max="3587" width="9.85546875" style="4" customWidth="1"/>
    <col min="3588" max="3588" width="10.140625" style="4" customWidth="1"/>
    <col min="3589" max="3589" width="11.42578125" style="4"/>
    <col min="3590" max="3590" width="8.140625" style="4" customWidth="1"/>
    <col min="3591" max="3591" width="9.28515625" style="4" customWidth="1"/>
    <col min="3592" max="3592" width="10.7109375" style="4" customWidth="1"/>
    <col min="3593" max="3593" width="11.85546875" style="4" bestFit="1" customWidth="1"/>
    <col min="3594" max="3594" width="9.5703125" style="4" customWidth="1"/>
    <col min="3595" max="3598" width="11.5703125" style="4" bestFit="1" customWidth="1"/>
    <col min="3599" max="3599" width="11.42578125" style="4"/>
    <col min="3600" max="3600" width="14.140625" style="4" bestFit="1" customWidth="1"/>
    <col min="3601" max="3602" width="11.42578125" style="4"/>
    <col min="3603" max="3603" width="9.42578125" style="4" customWidth="1"/>
    <col min="3604" max="3604" width="10" style="4" customWidth="1"/>
    <col min="3605" max="3836" width="11.42578125" style="4"/>
    <col min="3837" max="3837" width="7.5703125" style="4" customWidth="1"/>
    <col min="3838" max="3838" width="8" style="4" customWidth="1"/>
    <col min="3839" max="3839" width="8.7109375" style="4" customWidth="1"/>
    <col min="3840" max="3840" width="8.28515625" style="4" customWidth="1"/>
    <col min="3841" max="3841" width="12.28515625" style="4" bestFit="1" customWidth="1"/>
    <col min="3842" max="3842" width="9.7109375" style="4" customWidth="1"/>
    <col min="3843" max="3843" width="9.85546875" style="4" customWidth="1"/>
    <col min="3844" max="3844" width="10.140625" style="4" customWidth="1"/>
    <col min="3845" max="3845" width="11.42578125" style="4"/>
    <col min="3846" max="3846" width="8.140625" style="4" customWidth="1"/>
    <col min="3847" max="3847" width="9.28515625" style="4" customWidth="1"/>
    <col min="3848" max="3848" width="10.7109375" style="4" customWidth="1"/>
    <col min="3849" max="3849" width="11.85546875" style="4" bestFit="1" customWidth="1"/>
    <col min="3850" max="3850" width="9.5703125" style="4" customWidth="1"/>
    <col min="3851" max="3854" width="11.5703125" style="4" bestFit="1" customWidth="1"/>
    <col min="3855" max="3855" width="11.42578125" style="4"/>
    <col min="3856" max="3856" width="14.140625" style="4" bestFit="1" customWidth="1"/>
    <col min="3857" max="3858" width="11.42578125" style="4"/>
    <col min="3859" max="3859" width="9.42578125" style="4" customWidth="1"/>
    <col min="3860" max="3860" width="10" style="4" customWidth="1"/>
    <col min="3861" max="4092" width="11.42578125" style="4"/>
    <col min="4093" max="4093" width="7.5703125" style="4" customWidth="1"/>
    <col min="4094" max="4094" width="8" style="4" customWidth="1"/>
    <col min="4095" max="4095" width="8.7109375" style="4" customWidth="1"/>
    <col min="4096" max="4096" width="8.28515625" style="4" customWidth="1"/>
    <col min="4097" max="4097" width="12.28515625" style="4" bestFit="1" customWidth="1"/>
    <col min="4098" max="4098" width="9.7109375" style="4" customWidth="1"/>
    <col min="4099" max="4099" width="9.85546875" style="4" customWidth="1"/>
    <col min="4100" max="4100" width="10.140625" style="4" customWidth="1"/>
    <col min="4101" max="4101" width="11.42578125" style="4"/>
    <col min="4102" max="4102" width="8.140625" style="4" customWidth="1"/>
    <col min="4103" max="4103" width="9.28515625" style="4" customWidth="1"/>
    <col min="4104" max="4104" width="10.7109375" style="4" customWidth="1"/>
    <col min="4105" max="4105" width="11.85546875" style="4" bestFit="1" customWidth="1"/>
    <col min="4106" max="4106" width="9.5703125" style="4" customWidth="1"/>
    <col min="4107" max="4110" width="11.5703125" style="4" bestFit="1" customWidth="1"/>
    <col min="4111" max="4111" width="11.42578125" style="4"/>
    <col min="4112" max="4112" width="14.140625" style="4" bestFit="1" customWidth="1"/>
    <col min="4113" max="4114" width="11.42578125" style="4"/>
    <col min="4115" max="4115" width="9.42578125" style="4" customWidth="1"/>
    <col min="4116" max="4116" width="10" style="4" customWidth="1"/>
    <col min="4117" max="4348" width="11.42578125" style="4"/>
    <col min="4349" max="4349" width="7.5703125" style="4" customWidth="1"/>
    <col min="4350" max="4350" width="8" style="4" customWidth="1"/>
    <col min="4351" max="4351" width="8.7109375" style="4" customWidth="1"/>
    <col min="4352" max="4352" width="8.28515625" style="4" customWidth="1"/>
    <col min="4353" max="4353" width="12.28515625" style="4" bestFit="1" customWidth="1"/>
    <col min="4354" max="4354" width="9.7109375" style="4" customWidth="1"/>
    <col min="4355" max="4355" width="9.85546875" style="4" customWidth="1"/>
    <col min="4356" max="4356" width="10.140625" style="4" customWidth="1"/>
    <col min="4357" max="4357" width="11.42578125" style="4"/>
    <col min="4358" max="4358" width="8.140625" style="4" customWidth="1"/>
    <col min="4359" max="4359" width="9.28515625" style="4" customWidth="1"/>
    <col min="4360" max="4360" width="10.7109375" style="4" customWidth="1"/>
    <col min="4361" max="4361" width="11.85546875" style="4" bestFit="1" customWidth="1"/>
    <col min="4362" max="4362" width="9.5703125" style="4" customWidth="1"/>
    <col min="4363" max="4366" width="11.5703125" style="4" bestFit="1" customWidth="1"/>
    <col min="4367" max="4367" width="11.42578125" style="4"/>
    <col min="4368" max="4368" width="14.140625" style="4" bestFit="1" customWidth="1"/>
    <col min="4369" max="4370" width="11.42578125" style="4"/>
    <col min="4371" max="4371" width="9.42578125" style="4" customWidth="1"/>
    <col min="4372" max="4372" width="10" style="4" customWidth="1"/>
    <col min="4373" max="4604" width="11.42578125" style="4"/>
    <col min="4605" max="4605" width="7.5703125" style="4" customWidth="1"/>
    <col min="4606" max="4606" width="8" style="4" customWidth="1"/>
    <col min="4607" max="4607" width="8.7109375" style="4" customWidth="1"/>
    <col min="4608" max="4608" width="8.28515625" style="4" customWidth="1"/>
    <col min="4609" max="4609" width="12.28515625" style="4" bestFit="1" customWidth="1"/>
    <col min="4610" max="4610" width="9.7109375" style="4" customWidth="1"/>
    <col min="4611" max="4611" width="9.85546875" style="4" customWidth="1"/>
    <col min="4612" max="4612" width="10.140625" style="4" customWidth="1"/>
    <col min="4613" max="4613" width="11.42578125" style="4"/>
    <col min="4614" max="4614" width="8.140625" style="4" customWidth="1"/>
    <col min="4615" max="4615" width="9.28515625" style="4" customWidth="1"/>
    <col min="4616" max="4616" width="10.7109375" style="4" customWidth="1"/>
    <col min="4617" max="4617" width="11.85546875" style="4" bestFit="1" customWidth="1"/>
    <col min="4618" max="4618" width="9.5703125" style="4" customWidth="1"/>
    <col min="4619" max="4622" width="11.5703125" style="4" bestFit="1" customWidth="1"/>
    <col min="4623" max="4623" width="11.42578125" style="4"/>
    <col min="4624" max="4624" width="14.140625" style="4" bestFit="1" customWidth="1"/>
    <col min="4625" max="4626" width="11.42578125" style="4"/>
    <col min="4627" max="4627" width="9.42578125" style="4" customWidth="1"/>
    <col min="4628" max="4628" width="10" style="4" customWidth="1"/>
    <col min="4629" max="4860" width="11.42578125" style="4"/>
    <col min="4861" max="4861" width="7.5703125" style="4" customWidth="1"/>
    <col min="4862" max="4862" width="8" style="4" customWidth="1"/>
    <col min="4863" max="4863" width="8.7109375" style="4" customWidth="1"/>
    <col min="4864" max="4864" width="8.28515625" style="4" customWidth="1"/>
    <col min="4865" max="4865" width="12.28515625" style="4" bestFit="1" customWidth="1"/>
    <col min="4866" max="4866" width="9.7109375" style="4" customWidth="1"/>
    <col min="4867" max="4867" width="9.85546875" style="4" customWidth="1"/>
    <col min="4868" max="4868" width="10.140625" style="4" customWidth="1"/>
    <col min="4869" max="4869" width="11.42578125" style="4"/>
    <col min="4870" max="4870" width="8.140625" style="4" customWidth="1"/>
    <col min="4871" max="4871" width="9.28515625" style="4" customWidth="1"/>
    <col min="4872" max="4872" width="10.7109375" style="4" customWidth="1"/>
    <col min="4873" max="4873" width="11.85546875" style="4" bestFit="1" customWidth="1"/>
    <col min="4874" max="4874" width="9.5703125" style="4" customWidth="1"/>
    <col min="4875" max="4878" width="11.5703125" style="4" bestFit="1" customWidth="1"/>
    <col min="4879" max="4879" width="11.42578125" style="4"/>
    <col min="4880" max="4880" width="14.140625" style="4" bestFit="1" customWidth="1"/>
    <col min="4881" max="4882" width="11.42578125" style="4"/>
    <col min="4883" max="4883" width="9.42578125" style="4" customWidth="1"/>
    <col min="4884" max="4884" width="10" style="4" customWidth="1"/>
    <col min="4885" max="5116" width="11.42578125" style="4"/>
    <col min="5117" max="5117" width="7.5703125" style="4" customWidth="1"/>
    <col min="5118" max="5118" width="8" style="4" customWidth="1"/>
    <col min="5119" max="5119" width="8.7109375" style="4" customWidth="1"/>
    <col min="5120" max="5120" width="8.28515625" style="4" customWidth="1"/>
    <col min="5121" max="5121" width="12.28515625" style="4" bestFit="1" customWidth="1"/>
    <col min="5122" max="5122" width="9.7109375" style="4" customWidth="1"/>
    <col min="5123" max="5123" width="9.85546875" style="4" customWidth="1"/>
    <col min="5124" max="5124" width="10.140625" style="4" customWidth="1"/>
    <col min="5125" max="5125" width="11.42578125" style="4"/>
    <col min="5126" max="5126" width="8.140625" style="4" customWidth="1"/>
    <col min="5127" max="5127" width="9.28515625" style="4" customWidth="1"/>
    <col min="5128" max="5128" width="10.7109375" style="4" customWidth="1"/>
    <col min="5129" max="5129" width="11.85546875" style="4" bestFit="1" customWidth="1"/>
    <col min="5130" max="5130" width="9.5703125" style="4" customWidth="1"/>
    <col min="5131" max="5134" width="11.5703125" style="4" bestFit="1" customWidth="1"/>
    <col min="5135" max="5135" width="11.42578125" style="4"/>
    <col min="5136" max="5136" width="14.140625" style="4" bestFit="1" customWidth="1"/>
    <col min="5137" max="5138" width="11.42578125" style="4"/>
    <col min="5139" max="5139" width="9.42578125" style="4" customWidth="1"/>
    <col min="5140" max="5140" width="10" style="4" customWidth="1"/>
    <col min="5141" max="5372" width="11.42578125" style="4"/>
    <col min="5373" max="5373" width="7.5703125" style="4" customWidth="1"/>
    <col min="5374" max="5374" width="8" style="4" customWidth="1"/>
    <col min="5375" max="5375" width="8.7109375" style="4" customWidth="1"/>
    <col min="5376" max="5376" width="8.28515625" style="4" customWidth="1"/>
    <col min="5377" max="5377" width="12.28515625" style="4" bestFit="1" customWidth="1"/>
    <col min="5378" max="5378" width="9.7109375" style="4" customWidth="1"/>
    <col min="5379" max="5379" width="9.85546875" style="4" customWidth="1"/>
    <col min="5380" max="5380" width="10.140625" style="4" customWidth="1"/>
    <col min="5381" max="5381" width="11.42578125" style="4"/>
    <col min="5382" max="5382" width="8.140625" style="4" customWidth="1"/>
    <col min="5383" max="5383" width="9.28515625" style="4" customWidth="1"/>
    <col min="5384" max="5384" width="10.7109375" style="4" customWidth="1"/>
    <col min="5385" max="5385" width="11.85546875" style="4" bestFit="1" customWidth="1"/>
    <col min="5386" max="5386" width="9.5703125" style="4" customWidth="1"/>
    <col min="5387" max="5390" width="11.5703125" style="4" bestFit="1" customWidth="1"/>
    <col min="5391" max="5391" width="11.42578125" style="4"/>
    <col min="5392" max="5392" width="14.140625" style="4" bestFit="1" customWidth="1"/>
    <col min="5393" max="5394" width="11.42578125" style="4"/>
    <col min="5395" max="5395" width="9.42578125" style="4" customWidth="1"/>
    <col min="5396" max="5396" width="10" style="4" customWidth="1"/>
    <col min="5397" max="5628" width="11.42578125" style="4"/>
    <col min="5629" max="5629" width="7.5703125" style="4" customWidth="1"/>
    <col min="5630" max="5630" width="8" style="4" customWidth="1"/>
    <col min="5631" max="5631" width="8.7109375" style="4" customWidth="1"/>
    <col min="5632" max="5632" width="8.28515625" style="4" customWidth="1"/>
    <col min="5633" max="5633" width="12.28515625" style="4" bestFit="1" customWidth="1"/>
    <col min="5634" max="5634" width="9.7109375" style="4" customWidth="1"/>
    <col min="5635" max="5635" width="9.85546875" style="4" customWidth="1"/>
    <col min="5636" max="5636" width="10.140625" style="4" customWidth="1"/>
    <col min="5637" max="5637" width="11.42578125" style="4"/>
    <col min="5638" max="5638" width="8.140625" style="4" customWidth="1"/>
    <col min="5639" max="5639" width="9.28515625" style="4" customWidth="1"/>
    <col min="5640" max="5640" width="10.7109375" style="4" customWidth="1"/>
    <col min="5641" max="5641" width="11.85546875" style="4" bestFit="1" customWidth="1"/>
    <col min="5642" max="5642" width="9.5703125" style="4" customWidth="1"/>
    <col min="5643" max="5646" width="11.5703125" style="4" bestFit="1" customWidth="1"/>
    <col min="5647" max="5647" width="11.42578125" style="4"/>
    <col min="5648" max="5648" width="14.140625" style="4" bestFit="1" customWidth="1"/>
    <col min="5649" max="5650" width="11.42578125" style="4"/>
    <col min="5651" max="5651" width="9.42578125" style="4" customWidth="1"/>
    <col min="5652" max="5652" width="10" style="4" customWidth="1"/>
    <col min="5653" max="5884" width="11.42578125" style="4"/>
    <col min="5885" max="5885" width="7.5703125" style="4" customWidth="1"/>
    <col min="5886" max="5886" width="8" style="4" customWidth="1"/>
    <col min="5887" max="5887" width="8.7109375" style="4" customWidth="1"/>
    <col min="5888" max="5888" width="8.28515625" style="4" customWidth="1"/>
    <col min="5889" max="5889" width="12.28515625" style="4" bestFit="1" customWidth="1"/>
    <col min="5890" max="5890" width="9.7109375" style="4" customWidth="1"/>
    <col min="5891" max="5891" width="9.85546875" style="4" customWidth="1"/>
    <col min="5892" max="5892" width="10.140625" style="4" customWidth="1"/>
    <col min="5893" max="5893" width="11.42578125" style="4"/>
    <col min="5894" max="5894" width="8.140625" style="4" customWidth="1"/>
    <col min="5895" max="5895" width="9.28515625" style="4" customWidth="1"/>
    <col min="5896" max="5896" width="10.7109375" style="4" customWidth="1"/>
    <col min="5897" max="5897" width="11.85546875" style="4" bestFit="1" customWidth="1"/>
    <col min="5898" max="5898" width="9.5703125" style="4" customWidth="1"/>
    <col min="5899" max="5902" width="11.5703125" style="4" bestFit="1" customWidth="1"/>
    <col min="5903" max="5903" width="11.42578125" style="4"/>
    <col min="5904" max="5904" width="14.140625" style="4" bestFit="1" customWidth="1"/>
    <col min="5905" max="5906" width="11.42578125" style="4"/>
    <col min="5907" max="5907" width="9.42578125" style="4" customWidth="1"/>
    <col min="5908" max="5908" width="10" style="4" customWidth="1"/>
    <col min="5909" max="6140" width="11.42578125" style="4"/>
    <col min="6141" max="6141" width="7.5703125" style="4" customWidth="1"/>
    <col min="6142" max="6142" width="8" style="4" customWidth="1"/>
    <col min="6143" max="6143" width="8.7109375" style="4" customWidth="1"/>
    <col min="6144" max="6144" width="8.28515625" style="4" customWidth="1"/>
    <col min="6145" max="6145" width="12.28515625" style="4" bestFit="1" customWidth="1"/>
    <col min="6146" max="6146" width="9.7109375" style="4" customWidth="1"/>
    <col min="6147" max="6147" width="9.85546875" style="4" customWidth="1"/>
    <col min="6148" max="6148" width="10.140625" style="4" customWidth="1"/>
    <col min="6149" max="6149" width="11.42578125" style="4"/>
    <col min="6150" max="6150" width="8.140625" style="4" customWidth="1"/>
    <col min="6151" max="6151" width="9.28515625" style="4" customWidth="1"/>
    <col min="6152" max="6152" width="10.7109375" style="4" customWidth="1"/>
    <col min="6153" max="6153" width="11.85546875" style="4" bestFit="1" customWidth="1"/>
    <col min="6154" max="6154" width="9.5703125" style="4" customWidth="1"/>
    <col min="6155" max="6158" width="11.5703125" style="4" bestFit="1" customWidth="1"/>
    <col min="6159" max="6159" width="11.42578125" style="4"/>
    <col min="6160" max="6160" width="14.140625" style="4" bestFit="1" customWidth="1"/>
    <col min="6161" max="6162" width="11.42578125" style="4"/>
    <col min="6163" max="6163" width="9.42578125" style="4" customWidth="1"/>
    <col min="6164" max="6164" width="10" style="4" customWidth="1"/>
    <col min="6165" max="6396" width="11.42578125" style="4"/>
    <col min="6397" max="6397" width="7.5703125" style="4" customWidth="1"/>
    <col min="6398" max="6398" width="8" style="4" customWidth="1"/>
    <col min="6399" max="6399" width="8.7109375" style="4" customWidth="1"/>
    <col min="6400" max="6400" width="8.28515625" style="4" customWidth="1"/>
    <col min="6401" max="6401" width="12.28515625" style="4" bestFit="1" customWidth="1"/>
    <col min="6402" max="6402" width="9.7109375" style="4" customWidth="1"/>
    <col min="6403" max="6403" width="9.85546875" style="4" customWidth="1"/>
    <col min="6404" max="6404" width="10.140625" style="4" customWidth="1"/>
    <col min="6405" max="6405" width="11.42578125" style="4"/>
    <col min="6406" max="6406" width="8.140625" style="4" customWidth="1"/>
    <col min="6407" max="6407" width="9.28515625" style="4" customWidth="1"/>
    <col min="6408" max="6408" width="10.7109375" style="4" customWidth="1"/>
    <col min="6409" max="6409" width="11.85546875" style="4" bestFit="1" customWidth="1"/>
    <col min="6410" max="6410" width="9.5703125" style="4" customWidth="1"/>
    <col min="6411" max="6414" width="11.5703125" style="4" bestFit="1" customWidth="1"/>
    <col min="6415" max="6415" width="11.42578125" style="4"/>
    <col min="6416" max="6416" width="14.140625" style="4" bestFit="1" customWidth="1"/>
    <col min="6417" max="6418" width="11.42578125" style="4"/>
    <col min="6419" max="6419" width="9.42578125" style="4" customWidth="1"/>
    <col min="6420" max="6420" width="10" style="4" customWidth="1"/>
    <col min="6421" max="6652" width="11.42578125" style="4"/>
    <col min="6653" max="6653" width="7.5703125" style="4" customWidth="1"/>
    <col min="6654" max="6654" width="8" style="4" customWidth="1"/>
    <col min="6655" max="6655" width="8.7109375" style="4" customWidth="1"/>
    <col min="6656" max="6656" width="8.28515625" style="4" customWidth="1"/>
    <col min="6657" max="6657" width="12.28515625" style="4" bestFit="1" customWidth="1"/>
    <col min="6658" max="6658" width="9.7109375" style="4" customWidth="1"/>
    <col min="6659" max="6659" width="9.85546875" style="4" customWidth="1"/>
    <col min="6660" max="6660" width="10.140625" style="4" customWidth="1"/>
    <col min="6661" max="6661" width="11.42578125" style="4"/>
    <col min="6662" max="6662" width="8.140625" style="4" customWidth="1"/>
    <col min="6663" max="6663" width="9.28515625" style="4" customWidth="1"/>
    <col min="6664" max="6664" width="10.7109375" style="4" customWidth="1"/>
    <col min="6665" max="6665" width="11.85546875" style="4" bestFit="1" customWidth="1"/>
    <col min="6666" max="6666" width="9.5703125" style="4" customWidth="1"/>
    <col min="6667" max="6670" width="11.5703125" style="4" bestFit="1" customWidth="1"/>
    <col min="6671" max="6671" width="11.42578125" style="4"/>
    <col min="6672" max="6672" width="14.140625" style="4" bestFit="1" customWidth="1"/>
    <col min="6673" max="6674" width="11.42578125" style="4"/>
    <col min="6675" max="6675" width="9.42578125" style="4" customWidth="1"/>
    <col min="6676" max="6676" width="10" style="4" customWidth="1"/>
    <col min="6677" max="6908" width="11.42578125" style="4"/>
    <col min="6909" max="6909" width="7.5703125" style="4" customWidth="1"/>
    <col min="6910" max="6910" width="8" style="4" customWidth="1"/>
    <col min="6911" max="6911" width="8.7109375" style="4" customWidth="1"/>
    <col min="6912" max="6912" width="8.28515625" style="4" customWidth="1"/>
    <col min="6913" max="6913" width="12.28515625" style="4" bestFit="1" customWidth="1"/>
    <col min="6914" max="6914" width="9.7109375" style="4" customWidth="1"/>
    <col min="6915" max="6915" width="9.85546875" style="4" customWidth="1"/>
    <col min="6916" max="6916" width="10.140625" style="4" customWidth="1"/>
    <col min="6917" max="6917" width="11.42578125" style="4"/>
    <col min="6918" max="6918" width="8.140625" style="4" customWidth="1"/>
    <col min="6919" max="6919" width="9.28515625" style="4" customWidth="1"/>
    <col min="6920" max="6920" width="10.7109375" style="4" customWidth="1"/>
    <col min="6921" max="6921" width="11.85546875" style="4" bestFit="1" customWidth="1"/>
    <col min="6922" max="6922" width="9.5703125" style="4" customWidth="1"/>
    <col min="6923" max="6926" width="11.5703125" style="4" bestFit="1" customWidth="1"/>
    <col min="6927" max="6927" width="11.42578125" style="4"/>
    <col min="6928" max="6928" width="14.140625" style="4" bestFit="1" customWidth="1"/>
    <col min="6929" max="6930" width="11.42578125" style="4"/>
    <col min="6931" max="6931" width="9.42578125" style="4" customWidth="1"/>
    <col min="6932" max="6932" width="10" style="4" customWidth="1"/>
    <col min="6933" max="7164" width="11.42578125" style="4"/>
    <col min="7165" max="7165" width="7.5703125" style="4" customWidth="1"/>
    <col min="7166" max="7166" width="8" style="4" customWidth="1"/>
    <col min="7167" max="7167" width="8.7109375" style="4" customWidth="1"/>
    <col min="7168" max="7168" width="8.28515625" style="4" customWidth="1"/>
    <col min="7169" max="7169" width="12.28515625" style="4" bestFit="1" customWidth="1"/>
    <col min="7170" max="7170" width="9.7109375" style="4" customWidth="1"/>
    <col min="7171" max="7171" width="9.85546875" style="4" customWidth="1"/>
    <col min="7172" max="7172" width="10.140625" style="4" customWidth="1"/>
    <col min="7173" max="7173" width="11.42578125" style="4"/>
    <col min="7174" max="7174" width="8.140625" style="4" customWidth="1"/>
    <col min="7175" max="7175" width="9.28515625" style="4" customWidth="1"/>
    <col min="7176" max="7176" width="10.7109375" style="4" customWidth="1"/>
    <col min="7177" max="7177" width="11.85546875" style="4" bestFit="1" customWidth="1"/>
    <col min="7178" max="7178" width="9.5703125" style="4" customWidth="1"/>
    <col min="7179" max="7182" width="11.5703125" style="4" bestFit="1" customWidth="1"/>
    <col min="7183" max="7183" width="11.42578125" style="4"/>
    <col min="7184" max="7184" width="14.140625" style="4" bestFit="1" customWidth="1"/>
    <col min="7185" max="7186" width="11.42578125" style="4"/>
    <col min="7187" max="7187" width="9.42578125" style="4" customWidth="1"/>
    <col min="7188" max="7188" width="10" style="4" customWidth="1"/>
    <col min="7189" max="7420" width="11.42578125" style="4"/>
    <col min="7421" max="7421" width="7.5703125" style="4" customWidth="1"/>
    <col min="7422" max="7422" width="8" style="4" customWidth="1"/>
    <col min="7423" max="7423" width="8.7109375" style="4" customWidth="1"/>
    <col min="7424" max="7424" width="8.28515625" style="4" customWidth="1"/>
    <col min="7425" max="7425" width="12.28515625" style="4" bestFit="1" customWidth="1"/>
    <col min="7426" max="7426" width="9.7109375" style="4" customWidth="1"/>
    <col min="7427" max="7427" width="9.85546875" style="4" customWidth="1"/>
    <col min="7428" max="7428" width="10.140625" style="4" customWidth="1"/>
    <col min="7429" max="7429" width="11.42578125" style="4"/>
    <col min="7430" max="7430" width="8.140625" style="4" customWidth="1"/>
    <col min="7431" max="7431" width="9.28515625" style="4" customWidth="1"/>
    <col min="7432" max="7432" width="10.7109375" style="4" customWidth="1"/>
    <col min="7433" max="7433" width="11.85546875" style="4" bestFit="1" customWidth="1"/>
    <col min="7434" max="7434" width="9.5703125" style="4" customWidth="1"/>
    <col min="7435" max="7438" width="11.5703125" style="4" bestFit="1" customWidth="1"/>
    <col min="7439" max="7439" width="11.42578125" style="4"/>
    <col min="7440" max="7440" width="14.140625" style="4" bestFit="1" customWidth="1"/>
    <col min="7441" max="7442" width="11.42578125" style="4"/>
    <col min="7443" max="7443" width="9.42578125" style="4" customWidth="1"/>
    <col min="7444" max="7444" width="10" style="4" customWidth="1"/>
    <col min="7445" max="7676" width="11.42578125" style="4"/>
    <col min="7677" max="7677" width="7.5703125" style="4" customWidth="1"/>
    <col min="7678" max="7678" width="8" style="4" customWidth="1"/>
    <col min="7679" max="7679" width="8.7109375" style="4" customWidth="1"/>
    <col min="7680" max="7680" width="8.28515625" style="4" customWidth="1"/>
    <col min="7681" max="7681" width="12.28515625" style="4" bestFit="1" customWidth="1"/>
    <col min="7682" max="7682" width="9.7109375" style="4" customWidth="1"/>
    <col min="7683" max="7683" width="9.85546875" style="4" customWidth="1"/>
    <col min="7684" max="7684" width="10.140625" style="4" customWidth="1"/>
    <col min="7685" max="7685" width="11.42578125" style="4"/>
    <col min="7686" max="7686" width="8.140625" style="4" customWidth="1"/>
    <col min="7687" max="7687" width="9.28515625" style="4" customWidth="1"/>
    <col min="7688" max="7688" width="10.7109375" style="4" customWidth="1"/>
    <col min="7689" max="7689" width="11.85546875" style="4" bestFit="1" customWidth="1"/>
    <col min="7690" max="7690" width="9.5703125" style="4" customWidth="1"/>
    <col min="7691" max="7694" width="11.5703125" style="4" bestFit="1" customWidth="1"/>
    <col min="7695" max="7695" width="11.42578125" style="4"/>
    <col min="7696" max="7696" width="14.140625" style="4" bestFit="1" customWidth="1"/>
    <col min="7697" max="7698" width="11.42578125" style="4"/>
    <col min="7699" max="7699" width="9.42578125" style="4" customWidth="1"/>
    <col min="7700" max="7700" width="10" style="4" customWidth="1"/>
    <col min="7701" max="7932" width="11.42578125" style="4"/>
    <col min="7933" max="7933" width="7.5703125" style="4" customWidth="1"/>
    <col min="7934" max="7934" width="8" style="4" customWidth="1"/>
    <col min="7935" max="7935" width="8.7109375" style="4" customWidth="1"/>
    <col min="7936" max="7936" width="8.28515625" style="4" customWidth="1"/>
    <col min="7937" max="7937" width="12.28515625" style="4" bestFit="1" customWidth="1"/>
    <col min="7938" max="7938" width="9.7109375" style="4" customWidth="1"/>
    <col min="7939" max="7939" width="9.85546875" style="4" customWidth="1"/>
    <col min="7940" max="7940" width="10.140625" style="4" customWidth="1"/>
    <col min="7941" max="7941" width="11.42578125" style="4"/>
    <col min="7942" max="7942" width="8.140625" style="4" customWidth="1"/>
    <col min="7943" max="7943" width="9.28515625" style="4" customWidth="1"/>
    <col min="7944" max="7944" width="10.7109375" style="4" customWidth="1"/>
    <col min="7945" max="7945" width="11.85546875" style="4" bestFit="1" customWidth="1"/>
    <col min="7946" max="7946" width="9.5703125" style="4" customWidth="1"/>
    <col min="7947" max="7950" width="11.5703125" style="4" bestFit="1" customWidth="1"/>
    <col min="7951" max="7951" width="11.42578125" style="4"/>
    <col min="7952" max="7952" width="14.140625" style="4" bestFit="1" customWidth="1"/>
    <col min="7953" max="7954" width="11.42578125" style="4"/>
    <col min="7955" max="7955" width="9.42578125" style="4" customWidth="1"/>
    <col min="7956" max="7956" width="10" style="4" customWidth="1"/>
    <col min="7957" max="8188" width="11.42578125" style="4"/>
    <col min="8189" max="8189" width="7.5703125" style="4" customWidth="1"/>
    <col min="8190" max="8190" width="8" style="4" customWidth="1"/>
    <col min="8191" max="8191" width="8.7109375" style="4" customWidth="1"/>
    <col min="8192" max="8192" width="8.28515625" style="4" customWidth="1"/>
    <col min="8193" max="8193" width="12.28515625" style="4" bestFit="1" customWidth="1"/>
    <col min="8194" max="8194" width="9.7109375" style="4" customWidth="1"/>
    <col min="8195" max="8195" width="9.85546875" style="4" customWidth="1"/>
    <col min="8196" max="8196" width="10.140625" style="4" customWidth="1"/>
    <col min="8197" max="8197" width="11.42578125" style="4"/>
    <col min="8198" max="8198" width="8.140625" style="4" customWidth="1"/>
    <col min="8199" max="8199" width="9.28515625" style="4" customWidth="1"/>
    <col min="8200" max="8200" width="10.7109375" style="4" customWidth="1"/>
    <col min="8201" max="8201" width="11.85546875" style="4" bestFit="1" customWidth="1"/>
    <col min="8202" max="8202" width="9.5703125" style="4" customWidth="1"/>
    <col min="8203" max="8206" width="11.5703125" style="4" bestFit="1" customWidth="1"/>
    <col min="8207" max="8207" width="11.42578125" style="4"/>
    <col min="8208" max="8208" width="14.140625" style="4" bestFit="1" customWidth="1"/>
    <col min="8209" max="8210" width="11.42578125" style="4"/>
    <col min="8211" max="8211" width="9.42578125" style="4" customWidth="1"/>
    <col min="8212" max="8212" width="10" style="4" customWidth="1"/>
    <col min="8213" max="8444" width="11.42578125" style="4"/>
    <col min="8445" max="8445" width="7.5703125" style="4" customWidth="1"/>
    <col min="8446" max="8446" width="8" style="4" customWidth="1"/>
    <col min="8447" max="8447" width="8.7109375" style="4" customWidth="1"/>
    <col min="8448" max="8448" width="8.28515625" style="4" customWidth="1"/>
    <col min="8449" max="8449" width="12.28515625" style="4" bestFit="1" customWidth="1"/>
    <col min="8450" max="8450" width="9.7109375" style="4" customWidth="1"/>
    <col min="8451" max="8451" width="9.85546875" style="4" customWidth="1"/>
    <col min="8452" max="8452" width="10.140625" style="4" customWidth="1"/>
    <col min="8453" max="8453" width="11.42578125" style="4"/>
    <col min="8454" max="8454" width="8.140625" style="4" customWidth="1"/>
    <col min="8455" max="8455" width="9.28515625" style="4" customWidth="1"/>
    <col min="8456" max="8456" width="10.7109375" style="4" customWidth="1"/>
    <col min="8457" max="8457" width="11.85546875" style="4" bestFit="1" customWidth="1"/>
    <col min="8458" max="8458" width="9.5703125" style="4" customWidth="1"/>
    <col min="8459" max="8462" width="11.5703125" style="4" bestFit="1" customWidth="1"/>
    <col min="8463" max="8463" width="11.42578125" style="4"/>
    <col min="8464" max="8464" width="14.140625" style="4" bestFit="1" customWidth="1"/>
    <col min="8465" max="8466" width="11.42578125" style="4"/>
    <col min="8467" max="8467" width="9.42578125" style="4" customWidth="1"/>
    <col min="8468" max="8468" width="10" style="4" customWidth="1"/>
    <col min="8469" max="8700" width="11.42578125" style="4"/>
    <col min="8701" max="8701" width="7.5703125" style="4" customWidth="1"/>
    <col min="8702" max="8702" width="8" style="4" customWidth="1"/>
    <col min="8703" max="8703" width="8.7109375" style="4" customWidth="1"/>
    <col min="8704" max="8704" width="8.28515625" style="4" customWidth="1"/>
    <col min="8705" max="8705" width="12.28515625" style="4" bestFit="1" customWidth="1"/>
    <col min="8706" max="8706" width="9.7109375" style="4" customWidth="1"/>
    <col min="8707" max="8707" width="9.85546875" style="4" customWidth="1"/>
    <col min="8708" max="8708" width="10.140625" style="4" customWidth="1"/>
    <col min="8709" max="8709" width="11.42578125" style="4"/>
    <col min="8710" max="8710" width="8.140625" style="4" customWidth="1"/>
    <col min="8711" max="8711" width="9.28515625" style="4" customWidth="1"/>
    <col min="8712" max="8712" width="10.7109375" style="4" customWidth="1"/>
    <col min="8713" max="8713" width="11.85546875" style="4" bestFit="1" customWidth="1"/>
    <col min="8714" max="8714" width="9.5703125" style="4" customWidth="1"/>
    <col min="8715" max="8718" width="11.5703125" style="4" bestFit="1" customWidth="1"/>
    <col min="8719" max="8719" width="11.42578125" style="4"/>
    <col min="8720" max="8720" width="14.140625" style="4" bestFit="1" customWidth="1"/>
    <col min="8721" max="8722" width="11.42578125" style="4"/>
    <col min="8723" max="8723" width="9.42578125" style="4" customWidth="1"/>
    <col min="8724" max="8724" width="10" style="4" customWidth="1"/>
    <col min="8725" max="8956" width="11.42578125" style="4"/>
    <col min="8957" max="8957" width="7.5703125" style="4" customWidth="1"/>
    <col min="8958" max="8958" width="8" style="4" customWidth="1"/>
    <col min="8959" max="8959" width="8.7109375" style="4" customWidth="1"/>
    <col min="8960" max="8960" width="8.28515625" style="4" customWidth="1"/>
    <col min="8961" max="8961" width="12.28515625" style="4" bestFit="1" customWidth="1"/>
    <col min="8962" max="8962" width="9.7109375" style="4" customWidth="1"/>
    <col min="8963" max="8963" width="9.85546875" style="4" customWidth="1"/>
    <col min="8964" max="8964" width="10.140625" style="4" customWidth="1"/>
    <col min="8965" max="8965" width="11.42578125" style="4"/>
    <col min="8966" max="8966" width="8.140625" style="4" customWidth="1"/>
    <col min="8967" max="8967" width="9.28515625" style="4" customWidth="1"/>
    <col min="8968" max="8968" width="10.7109375" style="4" customWidth="1"/>
    <col min="8969" max="8969" width="11.85546875" style="4" bestFit="1" customWidth="1"/>
    <col min="8970" max="8970" width="9.5703125" style="4" customWidth="1"/>
    <col min="8971" max="8974" width="11.5703125" style="4" bestFit="1" customWidth="1"/>
    <col min="8975" max="8975" width="11.42578125" style="4"/>
    <col min="8976" max="8976" width="14.140625" style="4" bestFit="1" customWidth="1"/>
    <col min="8977" max="8978" width="11.42578125" style="4"/>
    <col min="8979" max="8979" width="9.42578125" style="4" customWidth="1"/>
    <col min="8980" max="8980" width="10" style="4" customWidth="1"/>
    <col min="8981" max="9212" width="11.42578125" style="4"/>
    <col min="9213" max="9213" width="7.5703125" style="4" customWidth="1"/>
    <col min="9214" max="9214" width="8" style="4" customWidth="1"/>
    <col min="9215" max="9215" width="8.7109375" style="4" customWidth="1"/>
    <col min="9216" max="9216" width="8.28515625" style="4" customWidth="1"/>
    <col min="9217" max="9217" width="12.28515625" style="4" bestFit="1" customWidth="1"/>
    <col min="9218" max="9218" width="9.7109375" style="4" customWidth="1"/>
    <col min="9219" max="9219" width="9.85546875" style="4" customWidth="1"/>
    <col min="9220" max="9220" width="10.140625" style="4" customWidth="1"/>
    <col min="9221" max="9221" width="11.42578125" style="4"/>
    <col min="9222" max="9222" width="8.140625" style="4" customWidth="1"/>
    <col min="9223" max="9223" width="9.28515625" style="4" customWidth="1"/>
    <col min="9224" max="9224" width="10.7109375" style="4" customWidth="1"/>
    <col min="9225" max="9225" width="11.85546875" style="4" bestFit="1" customWidth="1"/>
    <col min="9226" max="9226" width="9.5703125" style="4" customWidth="1"/>
    <col min="9227" max="9230" width="11.5703125" style="4" bestFit="1" customWidth="1"/>
    <col min="9231" max="9231" width="11.42578125" style="4"/>
    <col min="9232" max="9232" width="14.140625" style="4" bestFit="1" customWidth="1"/>
    <col min="9233" max="9234" width="11.42578125" style="4"/>
    <col min="9235" max="9235" width="9.42578125" style="4" customWidth="1"/>
    <col min="9236" max="9236" width="10" style="4" customWidth="1"/>
    <col min="9237" max="9468" width="11.42578125" style="4"/>
    <col min="9469" max="9469" width="7.5703125" style="4" customWidth="1"/>
    <col min="9470" max="9470" width="8" style="4" customWidth="1"/>
    <col min="9471" max="9471" width="8.7109375" style="4" customWidth="1"/>
    <col min="9472" max="9472" width="8.28515625" style="4" customWidth="1"/>
    <col min="9473" max="9473" width="12.28515625" style="4" bestFit="1" customWidth="1"/>
    <col min="9474" max="9474" width="9.7109375" style="4" customWidth="1"/>
    <col min="9475" max="9475" width="9.85546875" style="4" customWidth="1"/>
    <col min="9476" max="9476" width="10.140625" style="4" customWidth="1"/>
    <col min="9477" max="9477" width="11.42578125" style="4"/>
    <col min="9478" max="9478" width="8.140625" style="4" customWidth="1"/>
    <col min="9479" max="9479" width="9.28515625" style="4" customWidth="1"/>
    <col min="9480" max="9480" width="10.7109375" style="4" customWidth="1"/>
    <col min="9481" max="9481" width="11.85546875" style="4" bestFit="1" customWidth="1"/>
    <col min="9482" max="9482" width="9.5703125" style="4" customWidth="1"/>
    <col min="9483" max="9486" width="11.5703125" style="4" bestFit="1" customWidth="1"/>
    <col min="9487" max="9487" width="11.42578125" style="4"/>
    <col min="9488" max="9488" width="14.140625" style="4" bestFit="1" customWidth="1"/>
    <col min="9489" max="9490" width="11.42578125" style="4"/>
    <col min="9491" max="9491" width="9.42578125" style="4" customWidth="1"/>
    <col min="9492" max="9492" width="10" style="4" customWidth="1"/>
    <col min="9493" max="9724" width="11.42578125" style="4"/>
    <col min="9725" max="9725" width="7.5703125" style="4" customWidth="1"/>
    <col min="9726" max="9726" width="8" style="4" customWidth="1"/>
    <col min="9727" max="9727" width="8.7109375" style="4" customWidth="1"/>
    <col min="9728" max="9728" width="8.28515625" style="4" customWidth="1"/>
    <col min="9729" max="9729" width="12.28515625" style="4" bestFit="1" customWidth="1"/>
    <col min="9730" max="9730" width="9.7109375" style="4" customWidth="1"/>
    <col min="9731" max="9731" width="9.85546875" style="4" customWidth="1"/>
    <col min="9732" max="9732" width="10.140625" style="4" customWidth="1"/>
    <col min="9733" max="9733" width="11.42578125" style="4"/>
    <col min="9734" max="9734" width="8.140625" style="4" customWidth="1"/>
    <col min="9735" max="9735" width="9.28515625" style="4" customWidth="1"/>
    <col min="9736" max="9736" width="10.7109375" style="4" customWidth="1"/>
    <col min="9737" max="9737" width="11.85546875" style="4" bestFit="1" customWidth="1"/>
    <col min="9738" max="9738" width="9.5703125" style="4" customWidth="1"/>
    <col min="9739" max="9742" width="11.5703125" style="4" bestFit="1" customWidth="1"/>
    <col min="9743" max="9743" width="11.42578125" style="4"/>
    <col min="9744" max="9744" width="14.140625" style="4" bestFit="1" customWidth="1"/>
    <col min="9745" max="9746" width="11.42578125" style="4"/>
    <col min="9747" max="9747" width="9.42578125" style="4" customWidth="1"/>
    <col min="9748" max="9748" width="10" style="4" customWidth="1"/>
    <col min="9749" max="9980" width="11.42578125" style="4"/>
    <col min="9981" max="9981" width="7.5703125" style="4" customWidth="1"/>
    <col min="9982" max="9982" width="8" style="4" customWidth="1"/>
    <col min="9983" max="9983" width="8.7109375" style="4" customWidth="1"/>
    <col min="9984" max="9984" width="8.28515625" style="4" customWidth="1"/>
    <col min="9985" max="9985" width="12.28515625" style="4" bestFit="1" customWidth="1"/>
    <col min="9986" max="9986" width="9.7109375" style="4" customWidth="1"/>
    <col min="9987" max="9987" width="9.85546875" style="4" customWidth="1"/>
    <col min="9988" max="9988" width="10.140625" style="4" customWidth="1"/>
    <col min="9989" max="9989" width="11.42578125" style="4"/>
    <col min="9990" max="9990" width="8.140625" style="4" customWidth="1"/>
    <col min="9991" max="9991" width="9.28515625" style="4" customWidth="1"/>
    <col min="9992" max="9992" width="10.7109375" style="4" customWidth="1"/>
    <col min="9993" max="9993" width="11.85546875" style="4" bestFit="1" customWidth="1"/>
    <col min="9994" max="9994" width="9.5703125" style="4" customWidth="1"/>
    <col min="9995" max="9998" width="11.5703125" style="4" bestFit="1" customWidth="1"/>
    <col min="9999" max="9999" width="11.42578125" style="4"/>
    <col min="10000" max="10000" width="14.140625" style="4" bestFit="1" customWidth="1"/>
    <col min="10001" max="10002" width="11.42578125" style="4"/>
    <col min="10003" max="10003" width="9.42578125" style="4" customWidth="1"/>
    <col min="10004" max="10004" width="10" style="4" customWidth="1"/>
    <col min="10005" max="10236" width="11.42578125" style="4"/>
    <col min="10237" max="10237" width="7.5703125" style="4" customWidth="1"/>
    <col min="10238" max="10238" width="8" style="4" customWidth="1"/>
    <col min="10239" max="10239" width="8.7109375" style="4" customWidth="1"/>
    <col min="10240" max="10240" width="8.28515625" style="4" customWidth="1"/>
    <col min="10241" max="10241" width="12.28515625" style="4" bestFit="1" customWidth="1"/>
    <col min="10242" max="10242" width="9.7109375" style="4" customWidth="1"/>
    <col min="10243" max="10243" width="9.85546875" style="4" customWidth="1"/>
    <col min="10244" max="10244" width="10.140625" style="4" customWidth="1"/>
    <col min="10245" max="10245" width="11.42578125" style="4"/>
    <col min="10246" max="10246" width="8.140625" style="4" customWidth="1"/>
    <col min="10247" max="10247" width="9.28515625" style="4" customWidth="1"/>
    <col min="10248" max="10248" width="10.7109375" style="4" customWidth="1"/>
    <col min="10249" max="10249" width="11.85546875" style="4" bestFit="1" customWidth="1"/>
    <col min="10250" max="10250" width="9.5703125" style="4" customWidth="1"/>
    <col min="10251" max="10254" width="11.5703125" style="4" bestFit="1" customWidth="1"/>
    <col min="10255" max="10255" width="11.42578125" style="4"/>
    <col min="10256" max="10256" width="14.140625" style="4" bestFit="1" customWidth="1"/>
    <col min="10257" max="10258" width="11.42578125" style="4"/>
    <col min="10259" max="10259" width="9.42578125" style="4" customWidth="1"/>
    <col min="10260" max="10260" width="10" style="4" customWidth="1"/>
    <col min="10261" max="10492" width="11.42578125" style="4"/>
    <col min="10493" max="10493" width="7.5703125" style="4" customWidth="1"/>
    <col min="10494" max="10494" width="8" style="4" customWidth="1"/>
    <col min="10495" max="10495" width="8.7109375" style="4" customWidth="1"/>
    <col min="10496" max="10496" width="8.28515625" style="4" customWidth="1"/>
    <col min="10497" max="10497" width="12.28515625" style="4" bestFit="1" customWidth="1"/>
    <col min="10498" max="10498" width="9.7109375" style="4" customWidth="1"/>
    <col min="10499" max="10499" width="9.85546875" style="4" customWidth="1"/>
    <col min="10500" max="10500" width="10.140625" style="4" customWidth="1"/>
    <col min="10501" max="10501" width="11.42578125" style="4"/>
    <col min="10502" max="10502" width="8.140625" style="4" customWidth="1"/>
    <col min="10503" max="10503" width="9.28515625" style="4" customWidth="1"/>
    <col min="10504" max="10504" width="10.7109375" style="4" customWidth="1"/>
    <col min="10505" max="10505" width="11.85546875" style="4" bestFit="1" customWidth="1"/>
    <col min="10506" max="10506" width="9.5703125" style="4" customWidth="1"/>
    <col min="10507" max="10510" width="11.5703125" style="4" bestFit="1" customWidth="1"/>
    <col min="10511" max="10511" width="11.42578125" style="4"/>
    <col min="10512" max="10512" width="14.140625" style="4" bestFit="1" customWidth="1"/>
    <col min="10513" max="10514" width="11.42578125" style="4"/>
    <col min="10515" max="10515" width="9.42578125" style="4" customWidth="1"/>
    <col min="10516" max="10516" width="10" style="4" customWidth="1"/>
    <col min="10517" max="10748" width="11.42578125" style="4"/>
    <col min="10749" max="10749" width="7.5703125" style="4" customWidth="1"/>
    <col min="10750" max="10750" width="8" style="4" customWidth="1"/>
    <col min="10751" max="10751" width="8.7109375" style="4" customWidth="1"/>
    <col min="10752" max="10752" width="8.28515625" style="4" customWidth="1"/>
    <col min="10753" max="10753" width="12.28515625" style="4" bestFit="1" customWidth="1"/>
    <col min="10754" max="10754" width="9.7109375" style="4" customWidth="1"/>
    <col min="10755" max="10755" width="9.85546875" style="4" customWidth="1"/>
    <col min="10756" max="10756" width="10.140625" style="4" customWidth="1"/>
    <col min="10757" max="10757" width="11.42578125" style="4"/>
    <col min="10758" max="10758" width="8.140625" style="4" customWidth="1"/>
    <col min="10759" max="10759" width="9.28515625" style="4" customWidth="1"/>
    <col min="10760" max="10760" width="10.7109375" style="4" customWidth="1"/>
    <col min="10761" max="10761" width="11.85546875" style="4" bestFit="1" customWidth="1"/>
    <col min="10762" max="10762" width="9.5703125" style="4" customWidth="1"/>
    <col min="10763" max="10766" width="11.5703125" style="4" bestFit="1" customWidth="1"/>
    <col min="10767" max="10767" width="11.42578125" style="4"/>
    <col min="10768" max="10768" width="14.140625" style="4" bestFit="1" customWidth="1"/>
    <col min="10769" max="10770" width="11.42578125" style="4"/>
    <col min="10771" max="10771" width="9.42578125" style="4" customWidth="1"/>
    <col min="10772" max="10772" width="10" style="4" customWidth="1"/>
    <col min="10773" max="11004" width="11.42578125" style="4"/>
    <col min="11005" max="11005" width="7.5703125" style="4" customWidth="1"/>
    <col min="11006" max="11006" width="8" style="4" customWidth="1"/>
    <col min="11007" max="11007" width="8.7109375" style="4" customWidth="1"/>
    <col min="11008" max="11008" width="8.28515625" style="4" customWidth="1"/>
    <col min="11009" max="11009" width="12.28515625" style="4" bestFit="1" customWidth="1"/>
    <col min="11010" max="11010" width="9.7109375" style="4" customWidth="1"/>
    <col min="11011" max="11011" width="9.85546875" style="4" customWidth="1"/>
    <col min="11012" max="11012" width="10.140625" style="4" customWidth="1"/>
    <col min="11013" max="11013" width="11.42578125" style="4"/>
    <col min="11014" max="11014" width="8.140625" style="4" customWidth="1"/>
    <col min="11015" max="11015" width="9.28515625" style="4" customWidth="1"/>
    <col min="11016" max="11016" width="10.7109375" style="4" customWidth="1"/>
    <col min="11017" max="11017" width="11.85546875" style="4" bestFit="1" customWidth="1"/>
    <col min="11018" max="11018" width="9.5703125" style="4" customWidth="1"/>
    <col min="11019" max="11022" width="11.5703125" style="4" bestFit="1" customWidth="1"/>
    <col min="11023" max="11023" width="11.42578125" style="4"/>
    <col min="11024" max="11024" width="14.140625" style="4" bestFit="1" customWidth="1"/>
    <col min="11025" max="11026" width="11.42578125" style="4"/>
    <col min="11027" max="11027" width="9.42578125" style="4" customWidth="1"/>
    <col min="11028" max="11028" width="10" style="4" customWidth="1"/>
    <col min="11029" max="11260" width="11.42578125" style="4"/>
    <col min="11261" max="11261" width="7.5703125" style="4" customWidth="1"/>
    <col min="11262" max="11262" width="8" style="4" customWidth="1"/>
    <col min="11263" max="11263" width="8.7109375" style="4" customWidth="1"/>
    <col min="11264" max="11264" width="8.28515625" style="4" customWidth="1"/>
    <col min="11265" max="11265" width="12.28515625" style="4" bestFit="1" customWidth="1"/>
    <col min="11266" max="11266" width="9.7109375" style="4" customWidth="1"/>
    <col min="11267" max="11267" width="9.85546875" style="4" customWidth="1"/>
    <col min="11268" max="11268" width="10.140625" style="4" customWidth="1"/>
    <col min="11269" max="11269" width="11.42578125" style="4"/>
    <col min="11270" max="11270" width="8.140625" style="4" customWidth="1"/>
    <col min="11271" max="11271" width="9.28515625" style="4" customWidth="1"/>
    <col min="11272" max="11272" width="10.7109375" style="4" customWidth="1"/>
    <col min="11273" max="11273" width="11.85546875" style="4" bestFit="1" customWidth="1"/>
    <col min="11274" max="11274" width="9.5703125" style="4" customWidth="1"/>
    <col min="11275" max="11278" width="11.5703125" style="4" bestFit="1" customWidth="1"/>
    <col min="11279" max="11279" width="11.42578125" style="4"/>
    <col min="11280" max="11280" width="14.140625" style="4" bestFit="1" customWidth="1"/>
    <col min="11281" max="11282" width="11.42578125" style="4"/>
    <col min="11283" max="11283" width="9.42578125" style="4" customWidth="1"/>
    <col min="11284" max="11284" width="10" style="4" customWidth="1"/>
    <col min="11285" max="11516" width="11.42578125" style="4"/>
    <col min="11517" max="11517" width="7.5703125" style="4" customWidth="1"/>
    <col min="11518" max="11518" width="8" style="4" customWidth="1"/>
    <col min="11519" max="11519" width="8.7109375" style="4" customWidth="1"/>
    <col min="11520" max="11520" width="8.28515625" style="4" customWidth="1"/>
    <col min="11521" max="11521" width="12.28515625" style="4" bestFit="1" customWidth="1"/>
    <col min="11522" max="11522" width="9.7109375" style="4" customWidth="1"/>
    <col min="11523" max="11523" width="9.85546875" style="4" customWidth="1"/>
    <col min="11524" max="11524" width="10.140625" style="4" customWidth="1"/>
    <col min="11525" max="11525" width="11.42578125" style="4"/>
    <col min="11526" max="11526" width="8.140625" style="4" customWidth="1"/>
    <col min="11527" max="11527" width="9.28515625" style="4" customWidth="1"/>
    <col min="11528" max="11528" width="10.7109375" style="4" customWidth="1"/>
    <col min="11529" max="11529" width="11.85546875" style="4" bestFit="1" customWidth="1"/>
    <col min="11530" max="11530" width="9.5703125" style="4" customWidth="1"/>
    <col min="11531" max="11534" width="11.5703125" style="4" bestFit="1" customWidth="1"/>
    <col min="11535" max="11535" width="11.42578125" style="4"/>
    <col min="11536" max="11536" width="14.140625" style="4" bestFit="1" customWidth="1"/>
    <col min="11537" max="11538" width="11.42578125" style="4"/>
    <col min="11539" max="11539" width="9.42578125" style="4" customWidth="1"/>
    <col min="11540" max="11540" width="10" style="4" customWidth="1"/>
    <col min="11541" max="11772" width="11.42578125" style="4"/>
    <col min="11773" max="11773" width="7.5703125" style="4" customWidth="1"/>
    <col min="11774" max="11774" width="8" style="4" customWidth="1"/>
    <col min="11775" max="11775" width="8.7109375" style="4" customWidth="1"/>
    <col min="11776" max="11776" width="8.28515625" style="4" customWidth="1"/>
    <col min="11777" max="11777" width="12.28515625" style="4" bestFit="1" customWidth="1"/>
    <col min="11778" max="11778" width="9.7109375" style="4" customWidth="1"/>
    <col min="11779" max="11779" width="9.85546875" style="4" customWidth="1"/>
    <col min="11780" max="11780" width="10.140625" style="4" customWidth="1"/>
    <col min="11781" max="11781" width="11.42578125" style="4"/>
    <col min="11782" max="11782" width="8.140625" style="4" customWidth="1"/>
    <col min="11783" max="11783" width="9.28515625" style="4" customWidth="1"/>
    <col min="11784" max="11784" width="10.7109375" style="4" customWidth="1"/>
    <col min="11785" max="11785" width="11.85546875" style="4" bestFit="1" customWidth="1"/>
    <col min="11786" max="11786" width="9.5703125" style="4" customWidth="1"/>
    <col min="11787" max="11790" width="11.5703125" style="4" bestFit="1" customWidth="1"/>
    <col min="11791" max="11791" width="11.42578125" style="4"/>
    <col min="11792" max="11792" width="14.140625" style="4" bestFit="1" customWidth="1"/>
    <col min="11793" max="11794" width="11.42578125" style="4"/>
    <col min="11795" max="11795" width="9.42578125" style="4" customWidth="1"/>
    <col min="11796" max="11796" width="10" style="4" customWidth="1"/>
    <col min="11797" max="12028" width="11.42578125" style="4"/>
    <col min="12029" max="12029" width="7.5703125" style="4" customWidth="1"/>
    <col min="12030" max="12030" width="8" style="4" customWidth="1"/>
    <col min="12031" max="12031" width="8.7109375" style="4" customWidth="1"/>
    <col min="12032" max="12032" width="8.28515625" style="4" customWidth="1"/>
    <col min="12033" max="12033" width="12.28515625" style="4" bestFit="1" customWidth="1"/>
    <col min="12034" max="12034" width="9.7109375" style="4" customWidth="1"/>
    <col min="12035" max="12035" width="9.85546875" style="4" customWidth="1"/>
    <col min="12036" max="12036" width="10.140625" style="4" customWidth="1"/>
    <col min="12037" max="12037" width="11.42578125" style="4"/>
    <col min="12038" max="12038" width="8.140625" style="4" customWidth="1"/>
    <col min="12039" max="12039" width="9.28515625" style="4" customWidth="1"/>
    <col min="12040" max="12040" width="10.7109375" style="4" customWidth="1"/>
    <col min="12041" max="12041" width="11.85546875" style="4" bestFit="1" customWidth="1"/>
    <col min="12042" max="12042" width="9.5703125" style="4" customWidth="1"/>
    <col min="12043" max="12046" width="11.5703125" style="4" bestFit="1" customWidth="1"/>
    <col min="12047" max="12047" width="11.42578125" style="4"/>
    <col min="12048" max="12048" width="14.140625" style="4" bestFit="1" customWidth="1"/>
    <col min="12049" max="12050" width="11.42578125" style="4"/>
    <col min="12051" max="12051" width="9.42578125" style="4" customWidth="1"/>
    <col min="12052" max="12052" width="10" style="4" customWidth="1"/>
    <col min="12053" max="12284" width="11.42578125" style="4"/>
    <col min="12285" max="12285" width="7.5703125" style="4" customWidth="1"/>
    <col min="12286" max="12286" width="8" style="4" customWidth="1"/>
    <col min="12287" max="12287" width="8.7109375" style="4" customWidth="1"/>
    <col min="12288" max="12288" width="8.28515625" style="4" customWidth="1"/>
    <col min="12289" max="12289" width="12.28515625" style="4" bestFit="1" customWidth="1"/>
    <col min="12290" max="12290" width="9.7109375" style="4" customWidth="1"/>
    <col min="12291" max="12291" width="9.85546875" style="4" customWidth="1"/>
    <col min="12292" max="12292" width="10.140625" style="4" customWidth="1"/>
    <col min="12293" max="12293" width="11.42578125" style="4"/>
    <col min="12294" max="12294" width="8.140625" style="4" customWidth="1"/>
    <col min="12295" max="12295" width="9.28515625" style="4" customWidth="1"/>
    <col min="12296" max="12296" width="10.7109375" style="4" customWidth="1"/>
    <col min="12297" max="12297" width="11.85546875" style="4" bestFit="1" customWidth="1"/>
    <col min="12298" max="12298" width="9.5703125" style="4" customWidth="1"/>
    <col min="12299" max="12302" width="11.5703125" style="4" bestFit="1" customWidth="1"/>
    <col min="12303" max="12303" width="11.42578125" style="4"/>
    <col min="12304" max="12304" width="14.140625" style="4" bestFit="1" customWidth="1"/>
    <col min="12305" max="12306" width="11.42578125" style="4"/>
    <col min="12307" max="12307" width="9.42578125" style="4" customWidth="1"/>
    <col min="12308" max="12308" width="10" style="4" customWidth="1"/>
    <col min="12309" max="12540" width="11.42578125" style="4"/>
    <col min="12541" max="12541" width="7.5703125" style="4" customWidth="1"/>
    <col min="12542" max="12542" width="8" style="4" customWidth="1"/>
    <col min="12543" max="12543" width="8.7109375" style="4" customWidth="1"/>
    <col min="12544" max="12544" width="8.28515625" style="4" customWidth="1"/>
    <col min="12545" max="12545" width="12.28515625" style="4" bestFit="1" customWidth="1"/>
    <col min="12546" max="12546" width="9.7109375" style="4" customWidth="1"/>
    <col min="12547" max="12547" width="9.85546875" style="4" customWidth="1"/>
    <col min="12548" max="12548" width="10.140625" style="4" customWidth="1"/>
    <col min="12549" max="12549" width="11.42578125" style="4"/>
    <col min="12550" max="12550" width="8.140625" style="4" customWidth="1"/>
    <col min="12551" max="12551" width="9.28515625" style="4" customWidth="1"/>
    <col min="12552" max="12552" width="10.7109375" style="4" customWidth="1"/>
    <col min="12553" max="12553" width="11.85546875" style="4" bestFit="1" customWidth="1"/>
    <col min="12554" max="12554" width="9.5703125" style="4" customWidth="1"/>
    <col min="12555" max="12558" width="11.5703125" style="4" bestFit="1" customWidth="1"/>
    <col min="12559" max="12559" width="11.42578125" style="4"/>
    <col min="12560" max="12560" width="14.140625" style="4" bestFit="1" customWidth="1"/>
    <col min="12561" max="12562" width="11.42578125" style="4"/>
    <col min="12563" max="12563" width="9.42578125" style="4" customWidth="1"/>
    <col min="12564" max="12564" width="10" style="4" customWidth="1"/>
    <col min="12565" max="12796" width="11.42578125" style="4"/>
    <col min="12797" max="12797" width="7.5703125" style="4" customWidth="1"/>
    <col min="12798" max="12798" width="8" style="4" customWidth="1"/>
    <col min="12799" max="12799" width="8.7109375" style="4" customWidth="1"/>
    <col min="12800" max="12800" width="8.28515625" style="4" customWidth="1"/>
    <col min="12801" max="12801" width="12.28515625" style="4" bestFit="1" customWidth="1"/>
    <col min="12802" max="12802" width="9.7109375" style="4" customWidth="1"/>
    <col min="12803" max="12803" width="9.85546875" style="4" customWidth="1"/>
    <col min="12804" max="12804" width="10.140625" style="4" customWidth="1"/>
    <col min="12805" max="12805" width="11.42578125" style="4"/>
    <col min="12806" max="12806" width="8.140625" style="4" customWidth="1"/>
    <col min="12807" max="12807" width="9.28515625" style="4" customWidth="1"/>
    <col min="12808" max="12808" width="10.7109375" style="4" customWidth="1"/>
    <col min="12809" max="12809" width="11.85546875" style="4" bestFit="1" customWidth="1"/>
    <col min="12810" max="12810" width="9.5703125" style="4" customWidth="1"/>
    <col min="12811" max="12814" width="11.5703125" style="4" bestFit="1" customWidth="1"/>
    <col min="12815" max="12815" width="11.42578125" style="4"/>
    <col min="12816" max="12816" width="14.140625" style="4" bestFit="1" customWidth="1"/>
    <col min="12817" max="12818" width="11.42578125" style="4"/>
    <col min="12819" max="12819" width="9.42578125" style="4" customWidth="1"/>
    <col min="12820" max="12820" width="10" style="4" customWidth="1"/>
    <col min="12821" max="13052" width="11.42578125" style="4"/>
    <col min="13053" max="13053" width="7.5703125" style="4" customWidth="1"/>
    <col min="13054" max="13054" width="8" style="4" customWidth="1"/>
    <col min="13055" max="13055" width="8.7109375" style="4" customWidth="1"/>
    <col min="13056" max="13056" width="8.28515625" style="4" customWidth="1"/>
    <col min="13057" max="13057" width="12.28515625" style="4" bestFit="1" customWidth="1"/>
    <col min="13058" max="13058" width="9.7109375" style="4" customWidth="1"/>
    <col min="13059" max="13059" width="9.85546875" style="4" customWidth="1"/>
    <col min="13060" max="13060" width="10.140625" style="4" customWidth="1"/>
    <col min="13061" max="13061" width="11.42578125" style="4"/>
    <col min="13062" max="13062" width="8.140625" style="4" customWidth="1"/>
    <col min="13063" max="13063" width="9.28515625" style="4" customWidth="1"/>
    <col min="13064" max="13064" width="10.7109375" style="4" customWidth="1"/>
    <col min="13065" max="13065" width="11.85546875" style="4" bestFit="1" customWidth="1"/>
    <col min="13066" max="13066" width="9.5703125" style="4" customWidth="1"/>
    <col min="13067" max="13070" width="11.5703125" style="4" bestFit="1" customWidth="1"/>
    <col min="13071" max="13071" width="11.42578125" style="4"/>
    <col min="13072" max="13072" width="14.140625" style="4" bestFit="1" customWidth="1"/>
    <col min="13073" max="13074" width="11.42578125" style="4"/>
    <col min="13075" max="13075" width="9.42578125" style="4" customWidth="1"/>
    <col min="13076" max="13076" width="10" style="4" customWidth="1"/>
    <col min="13077" max="13308" width="11.42578125" style="4"/>
    <col min="13309" max="13309" width="7.5703125" style="4" customWidth="1"/>
    <col min="13310" max="13310" width="8" style="4" customWidth="1"/>
    <col min="13311" max="13311" width="8.7109375" style="4" customWidth="1"/>
    <col min="13312" max="13312" width="8.28515625" style="4" customWidth="1"/>
    <col min="13313" max="13313" width="12.28515625" style="4" bestFit="1" customWidth="1"/>
    <col min="13314" max="13314" width="9.7109375" style="4" customWidth="1"/>
    <col min="13315" max="13315" width="9.85546875" style="4" customWidth="1"/>
    <col min="13316" max="13316" width="10.140625" style="4" customWidth="1"/>
    <col min="13317" max="13317" width="11.42578125" style="4"/>
    <col min="13318" max="13318" width="8.140625" style="4" customWidth="1"/>
    <col min="13319" max="13319" width="9.28515625" style="4" customWidth="1"/>
    <col min="13320" max="13320" width="10.7109375" style="4" customWidth="1"/>
    <col min="13321" max="13321" width="11.85546875" style="4" bestFit="1" customWidth="1"/>
    <col min="13322" max="13322" width="9.5703125" style="4" customWidth="1"/>
    <col min="13323" max="13326" width="11.5703125" style="4" bestFit="1" customWidth="1"/>
    <col min="13327" max="13327" width="11.42578125" style="4"/>
    <col min="13328" max="13328" width="14.140625" style="4" bestFit="1" customWidth="1"/>
    <col min="13329" max="13330" width="11.42578125" style="4"/>
    <col min="13331" max="13331" width="9.42578125" style="4" customWidth="1"/>
    <col min="13332" max="13332" width="10" style="4" customWidth="1"/>
    <col min="13333" max="13564" width="11.42578125" style="4"/>
    <col min="13565" max="13565" width="7.5703125" style="4" customWidth="1"/>
    <col min="13566" max="13566" width="8" style="4" customWidth="1"/>
    <col min="13567" max="13567" width="8.7109375" style="4" customWidth="1"/>
    <col min="13568" max="13568" width="8.28515625" style="4" customWidth="1"/>
    <col min="13569" max="13569" width="12.28515625" style="4" bestFit="1" customWidth="1"/>
    <col min="13570" max="13570" width="9.7109375" style="4" customWidth="1"/>
    <col min="13571" max="13571" width="9.85546875" style="4" customWidth="1"/>
    <col min="13572" max="13572" width="10.140625" style="4" customWidth="1"/>
    <col min="13573" max="13573" width="11.42578125" style="4"/>
    <col min="13574" max="13574" width="8.140625" style="4" customWidth="1"/>
    <col min="13575" max="13575" width="9.28515625" style="4" customWidth="1"/>
    <col min="13576" max="13576" width="10.7109375" style="4" customWidth="1"/>
    <col min="13577" max="13577" width="11.85546875" style="4" bestFit="1" customWidth="1"/>
    <col min="13578" max="13578" width="9.5703125" style="4" customWidth="1"/>
    <col min="13579" max="13582" width="11.5703125" style="4" bestFit="1" customWidth="1"/>
    <col min="13583" max="13583" width="11.42578125" style="4"/>
    <col min="13584" max="13584" width="14.140625" style="4" bestFit="1" customWidth="1"/>
    <col min="13585" max="13586" width="11.42578125" style="4"/>
    <col min="13587" max="13587" width="9.42578125" style="4" customWidth="1"/>
    <col min="13588" max="13588" width="10" style="4" customWidth="1"/>
    <col min="13589" max="13820" width="11.42578125" style="4"/>
    <col min="13821" max="13821" width="7.5703125" style="4" customWidth="1"/>
    <col min="13822" max="13822" width="8" style="4" customWidth="1"/>
    <col min="13823" max="13823" width="8.7109375" style="4" customWidth="1"/>
    <col min="13824" max="13824" width="8.28515625" style="4" customWidth="1"/>
    <col min="13825" max="13825" width="12.28515625" style="4" bestFit="1" customWidth="1"/>
    <col min="13826" max="13826" width="9.7109375" style="4" customWidth="1"/>
    <col min="13827" max="13827" width="9.85546875" style="4" customWidth="1"/>
    <col min="13828" max="13828" width="10.140625" style="4" customWidth="1"/>
    <col min="13829" max="13829" width="11.42578125" style="4"/>
    <col min="13830" max="13830" width="8.140625" style="4" customWidth="1"/>
    <col min="13831" max="13831" width="9.28515625" style="4" customWidth="1"/>
    <col min="13832" max="13832" width="10.7109375" style="4" customWidth="1"/>
    <col min="13833" max="13833" width="11.85546875" style="4" bestFit="1" customWidth="1"/>
    <col min="13834" max="13834" width="9.5703125" style="4" customWidth="1"/>
    <col min="13835" max="13838" width="11.5703125" style="4" bestFit="1" customWidth="1"/>
    <col min="13839" max="13839" width="11.42578125" style="4"/>
    <col min="13840" max="13840" width="14.140625" style="4" bestFit="1" customWidth="1"/>
    <col min="13841" max="13842" width="11.42578125" style="4"/>
    <col min="13843" max="13843" width="9.42578125" style="4" customWidth="1"/>
    <col min="13844" max="13844" width="10" style="4" customWidth="1"/>
    <col min="13845" max="14076" width="11.42578125" style="4"/>
    <col min="14077" max="14077" width="7.5703125" style="4" customWidth="1"/>
    <col min="14078" max="14078" width="8" style="4" customWidth="1"/>
    <col min="14079" max="14079" width="8.7109375" style="4" customWidth="1"/>
    <col min="14080" max="14080" width="8.28515625" style="4" customWidth="1"/>
    <col min="14081" max="14081" width="12.28515625" style="4" bestFit="1" customWidth="1"/>
    <col min="14082" max="14082" width="9.7109375" style="4" customWidth="1"/>
    <col min="14083" max="14083" width="9.85546875" style="4" customWidth="1"/>
    <col min="14084" max="14084" width="10.140625" style="4" customWidth="1"/>
    <col min="14085" max="14085" width="11.42578125" style="4"/>
    <col min="14086" max="14086" width="8.140625" style="4" customWidth="1"/>
    <col min="14087" max="14087" width="9.28515625" style="4" customWidth="1"/>
    <col min="14088" max="14088" width="10.7109375" style="4" customWidth="1"/>
    <col min="14089" max="14089" width="11.85546875" style="4" bestFit="1" customWidth="1"/>
    <col min="14090" max="14090" width="9.5703125" style="4" customWidth="1"/>
    <col min="14091" max="14094" width="11.5703125" style="4" bestFit="1" customWidth="1"/>
    <col min="14095" max="14095" width="11.42578125" style="4"/>
    <col min="14096" max="14096" width="14.140625" style="4" bestFit="1" customWidth="1"/>
    <col min="14097" max="14098" width="11.42578125" style="4"/>
    <col min="14099" max="14099" width="9.42578125" style="4" customWidth="1"/>
    <col min="14100" max="14100" width="10" style="4" customWidth="1"/>
    <col min="14101" max="14332" width="11.42578125" style="4"/>
    <col min="14333" max="14333" width="7.5703125" style="4" customWidth="1"/>
    <col min="14334" max="14334" width="8" style="4" customWidth="1"/>
    <col min="14335" max="14335" width="8.7109375" style="4" customWidth="1"/>
    <col min="14336" max="14336" width="8.28515625" style="4" customWidth="1"/>
    <col min="14337" max="14337" width="12.28515625" style="4" bestFit="1" customWidth="1"/>
    <col min="14338" max="14338" width="9.7109375" style="4" customWidth="1"/>
    <col min="14339" max="14339" width="9.85546875" style="4" customWidth="1"/>
    <col min="14340" max="14340" width="10.140625" style="4" customWidth="1"/>
    <col min="14341" max="14341" width="11.42578125" style="4"/>
    <col min="14342" max="14342" width="8.140625" style="4" customWidth="1"/>
    <col min="14343" max="14343" width="9.28515625" style="4" customWidth="1"/>
    <col min="14344" max="14344" width="10.7109375" style="4" customWidth="1"/>
    <col min="14345" max="14345" width="11.85546875" style="4" bestFit="1" customWidth="1"/>
    <col min="14346" max="14346" width="9.5703125" style="4" customWidth="1"/>
    <col min="14347" max="14350" width="11.5703125" style="4" bestFit="1" customWidth="1"/>
    <col min="14351" max="14351" width="11.42578125" style="4"/>
    <col min="14352" max="14352" width="14.140625" style="4" bestFit="1" customWidth="1"/>
    <col min="14353" max="14354" width="11.42578125" style="4"/>
    <col min="14355" max="14355" width="9.42578125" style="4" customWidth="1"/>
    <col min="14356" max="14356" width="10" style="4" customWidth="1"/>
    <col min="14357" max="14588" width="11.42578125" style="4"/>
    <col min="14589" max="14589" width="7.5703125" style="4" customWidth="1"/>
    <col min="14590" max="14590" width="8" style="4" customWidth="1"/>
    <col min="14591" max="14591" width="8.7109375" style="4" customWidth="1"/>
    <col min="14592" max="14592" width="8.28515625" style="4" customWidth="1"/>
    <col min="14593" max="14593" width="12.28515625" style="4" bestFit="1" customWidth="1"/>
    <col min="14594" max="14594" width="9.7109375" style="4" customWidth="1"/>
    <col min="14595" max="14595" width="9.85546875" style="4" customWidth="1"/>
    <col min="14596" max="14596" width="10.140625" style="4" customWidth="1"/>
    <col min="14597" max="14597" width="11.42578125" style="4"/>
    <col min="14598" max="14598" width="8.140625" style="4" customWidth="1"/>
    <col min="14599" max="14599" width="9.28515625" style="4" customWidth="1"/>
    <col min="14600" max="14600" width="10.7109375" style="4" customWidth="1"/>
    <col min="14601" max="14601" width="11.85546875" style="4" bestFit="1" customWidth="1"/>
    <col min="14602" max="14602" width="9.5703125" style="4" customWidth="1"/>
    <col min="14603" max="14606" width="11.5703125" style="4" bestFit="1" customWidth="1"/>
    <col min="14607" max="14607" width="11.42578125" style="4"/>
    <col min="14608" max="14608" width="14.140625" style="4" bestFit="1" customWidth="1"/>
    <col min="14609" max="14610" width="11.42578125" style="4"/>
    <col min="14611" max="14611" width="9.42578125" style="4" customWidth="1"/>
    <col min="14612" max="14612" width="10" style="4" customWidth="1"/>
    <col min="14613" max="14844" width="11.42578125" style="4"/>
    <col min="14845" max="14845" width="7.5703125" style="4" customWidth="1"/>
    <col min="14846" max="14846" width="8" style="4" customWidth="1"/>
    <col min="14847" max="14847" width="8.7109375" style="4" customWidth="1"/>
    <col min="14848" max="14848" width="8.28515625" style="4" customWidth="1"/>
    <col min="14849" max="14849" width="12.28515625" style="4" bestFit="1" customWidth="1"/>
    <col min="14850" max="14850" width="9.7109375" style="4" customWidth="1"/>
    <col min="14851" max="14851" width="9.85546875" style="4" customWidth="1"/>
    <col min="14852" max="14852" width="10.140625" style="4" customWidth="1"/>
    <col min="14853" max="14853" width="11.42578125" style="4"/>
    <col min="14854" max="14854" width="8.140625" style="4" customWidth="1"/>
    <col min="14855" max="14855" width="9.28515625" style="4" customWidth="1"/>
    <col min="14856" max="14856" width="10.7109375" style="4" customWidth="1"/>
    <col min="14857" max="14857" width="11.85546875" style="4" bestFit="1" customWidth="1"/>
    <col min="14858" max="14858" width="9.5703125" style="4" customWidth="1"/>
    <col min="14859" max="14862" width="11.5703125" style="4" bestFit="1" customWidth="1"/>
    <col min="14863" max="14863" width="11.42578125" style="4"/>
    <col min="14864" max="14864" width="14.140625" style="4" bestFit="1" customWidth="1"/>
    <col min="14865" max="14866" width="11.42578125" style="4"/>
    <col min="14867" max="14867" width="9.42578125" style="4" customWidth="1"/>
    <col min="14868" max="14868" width="10" style="4" customWidth="1"/>
    <col min="14869" max="15100" width="11.42578125" style="4"/>
    <col min="15101" max="15101" width="7.5703125" style="4" customWidth="1"/>
    <col min="15102" max="15102" width="8" style="4" customWidth="1"/>
    <col min="15103" max="15103" width="8.7109375" style="4" customWidth="1"/>
    <col min="15104" max="15104" width="8.28515625" style="4" customWidth="1"/>
    <col min="15105" max="15105" width="12.28515625" style="4" bestFit="1" customWidth="1"/>
    <col min="15106" max="15106" width="9.7109375" style="4" customWidth="1"/>
    <col min="15107" max="15107" width="9.85546875" style="4" customWidth="1"/>
    <col min="15108" max="15108" width="10.140625" style="4" customWidth="1"/>
    <col min="15109" max="15109" width="11.42578125" style="4"/>
    <col min="15110" max="15110" width="8.140625" style="4" customWidth="1"/>
    <col min="15111" max="15111" width="9.28515625" style="4" customWidth="1"/>
    <col min="15112" max="15112" width="10.7109375" style="4" customWidth="1"/>
    <col min="15113" max="15113" width="11.85546875" style="4" bestFit="1" customWidth="1"/>
    <col min="15114" max="15114" width="9.5703125" style="4" customWidth="1"/>
    <col min="15115" max="15118" width="11.5703125" style="4" bestFit="1" customWidth="1"/>
    <col min="15119" max="15119" width="11.42578125" style="4"/>
    <col min="15120" max="15120" width="14.140625" style="4" bestFit="1" customWidth="1"/>
    <col min="15121" max="15122" width="11.42578125" style="4"/>
    <col min="15123" max="15123" width="9.42578125" style="4" customWidth="1"/>
    <col min="15124" max="15124" width="10" style="4" customWidth="1"/>
    <col min="15125" max="15356" width="11.42578125" style="4"/>
    <col min="15357" max="15357" width="7.5703125" style="4" customWidth="1"/>
    <col min="15358" max="15358" width="8" style="4" customWidth="1"/>
    <col min="15359" max="15359" width="8.7109375" style="4" customWidth="1"/>
    <col min="15360" max="15360" width="8.28515625" style="4" customWidth="1"/>
    <col min="15361" max="15361" width="12.28515625" style="4" bestFit="1" customWidth="1"/>
    <col min="15362" max="15362" width="9.7109375" style="4" customWidth="1"/>
    <col min="15363" max="15363" width="9.85546875" style="4" customWidth="1"/>
    <col min="15364" max="15364" width="10.140625" style="4" customWidth="1"/>
    <col min="15365" max="15365" width="11.42578125" style="4"/>
    <col min="15366" max="15366" width="8.140625" style="4" customWidth="1"/>
    <col min="15367" max="15367" width="9.28515625" style="4" customWidth="1"/>
    <col min="15368" max="15368" width="10.7109375" style="4" customWidth="1"/>
    <col min="15369" max="15369" width="11.85546875" style="4" bestFit="1" customWidth="1"/>
    <col min="15370" max="15370" width="9.5703125" style="4" customWidth="1"/>
    <col min="15371" max="15374" width="11.5703125" style="4" bestFit="1" customWidth="1"/>
    <col min="15375" max="15375" width="11.42578125" style="4"/>
    <col min="15376" max="15376" width="14.140625" style="4" bestFit="1" customWidth="1"/>
    <col min="15377" max="15378" width="11.42578125" style="4"/>
    <col min="15379" max="15379" width="9.42578125" style="4" customWidth="1"/>
    <col min="15380" max="15380" width="10" style="4" customWidth="1"/>
    <col min="15381" max="15612" width="11.42578125" style="4"/>
    <col min="15613" max="15613" width="7.5703125" style="4" customWidth="1"/>
    <col min="15614" max="15614" width="8" style="4" customWidth="1"/>
    <col min="15615" max="15615" width="8.7109375" style="4" customWidth="1"/>
    <col min="15616" max="15616" width="8.28515625" style="4" customWidth="1"/>
    <col min="15617" max="15617" width="12.28515625" style="4" bestFit="1" customWidth="1"/>
    <col min="15618" max="15618" width="9.7109375" style="4" customWidth="1"/>
    <col min="15619" max="15619" width="9.85546875" style="4" customWidth="1"/>
    <col min="15620" max="15620" width="10.140625" style="4" customWidth="1"/>
    <col min="15621" max="15621" width="11.42578125" style="4"/>
    <col min="15622" max="15622" width="8.140625" style="4" customWidth="1"/>
    <col min="15623" max="15623" width="9.28515625" style="4" customWidth="1"/>
    <col min="15624" max="15624" width="10.7109375" style="4" customWidth="1"/>
    <col min="15625" max="15625" width="11.85546875" style="4" bestFit="1" customWidth="1"/>
    <col min="15626" max="15626" width="9.5703125" style="4" customWidth="1"/>
    <col min="15627" max="15630" width="11.5703125" style="4" bestFit="1" customWidth="1"/>
    <col min="15631" max="15631" width="11.42578125" style="4"/>
    <col min="15632" max="15632" width="14.140625" style="4" bestFit="1" customWidth="1"/>
    <col min="15633" max="15634" width="11.42578125" style="4"/>
    <col min="15635" max="15635" width="9.42578125" style="4" customWidth="1"/>
    <col min="15636" max="15636" width="10" style="4" customWidth="1"/>
    <col min="15637" max="15868" width="11.42578125" style="4"/>
    <col min="15869" max="15869" width="7.5703125" style="4" customWidth="1"/>
    <col min="15870" max="15870" width="8" style="4" customWidth="1"/>
    <col min="15871" max="15871" width="8.7109375" style="4" customWidth="1"/>
    <col min="15872" max="15872" width="8.28515625" style="4" customWidth="1"/>
    <col min="15873" max="15873" width="12.28515625" style="4" bestFit="1" customWidth="1"/>
    <col min="15874" max="15874" width="9.7109375" style="4" customWidth="1"/>
    <col min="15875" max="15875" width="9.85546875" style="4" customWidth="1"/>
    <col min="15876" max="15876" width="10.140625" style="4" customWidth="1"/>
    <col min="15877" max="15877" width="11.42578125" style="4"/>
    <col min="15878" max="15878" width="8.140625" style="4" customWidth="1"/>
    <col min="15879" max="15879" width="9.28515625" style="4" customWidth="1"/>
    <col min="15880" max="15880" width="10.7109375" style="4" customWidth="1"/>
    <col min="15881" max="15881" width="11.85546875" style="4" bestFit="1" customWidth="1"/>
    <col min="15882" max="15882" width="9.5703125" style="4" customWidth="1"/>
    <col min="15883" max="15886" width="11.5703125" style="4" bestFit="1" customWidth="1"/>
    <col min="15887" max="15887" width="11.42578125" style="4"/>
    <col min="15888" max="15888" width="14.140625" style="4" bestFit="1" customWidth="1"/>
    <col min="15889" max="15890" width="11.42578125" style="4"/>
    <col min="15891" max="15891" width="9.42578125" style="4" customWidth="1"/>
    <col min="15892" max="15892" width="10" style="4" customWidth="1"/>
    <col min="15893" max="16124" width="11.42578125" style="4"/>
    <col min="16125" max="16125" width="7.5703125" style="4" customWidth="1"/>
    <col min="16126" max="16126" width="8" style="4" customWidth="1"/>
    <col min="16127" max="16127" width="8.7109375" style="4" customWidth="1"/>
    <col min="16128" max="16128" width="8.28515625" style="4" customWidth="1"/>
    <col min="16129" max="16129" width="12.28515625" style="4" bestFit="1" customWidth="1"/>
    <col min="16130" max="16130" width="9.7109375" style="4" customWidth="1"/>
    <col min="16131" max="16131" width="9.85546875" style="4" customWidth="1"/>
    <col min="16132" max="16132" width="10.140625" style="4" customWidth="1"/>
    <col min="16133" max="16133" width="11.42578125" style="4"/>
    <col min="16134" max="16134" width="8.140625" style="4" customWidth="1"/>
    <col min="16135" max="16135" width="9.28515625" style="4" customWidth="1"/>
    <col min="16136" max="16136" width="10.7109375" style="4" customWidth="1"/>
    <col min="16137" max="16137" width="11.85546875" style="4" bestFit="1" customWidth="1"/>
    <col min="16138" max="16138" width="9.5703125" style="4" customWidth="1"/>
    <col min="16139" max="16142" width="11.5703125" style="4" bestFit="1" customWidth="1"/>
    <col min="16143" max="16143" width="11.42578125" style="4"/>
    <col min="16144" max="16144" width="14.140625" style="4" bestFit="1" customWidth="1"/>
    <col min="16145" max="16146" width="11.42578125" style="4"/>
    <col min="16147" max="16147" width="9.42578125" style="4" customWidth="1"/>
    <col min="16148" max="16148" width="10" style="4" customWidth="1"/>
    <col min="16149" max="16384" width="11.42578125" style="4"/>
  </cols>
  <sheetData>
    <row r="1" spans="1:25" ht="15" x14ac:dyDescent="0.2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25" ht="15" x14ac:dyDescent="0.25">
      <c r="A2" s="254" t="s">
        <v>27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spans="1:25" ht="15" x14ac:dyDescent="0.25">
      <c r="A3" s="253" t="s">
        <v>22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spans="1:25" ht="15" x14ac:dyDescent="0.25">
      <c r="A4" s="253" t="s">
        <v>23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</row>
    <row r="5" spans="1:25" ht="15.75" thickBot="1" x14ac:dyDescent="0.3">
      <c r="A5" s="255" t="s">
        <v>48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5"/>
      <c r="R5" s="5"/>
      <c r="S5" s="84"/>
      <c r="T5" s="5"/>
    </row>
    <row r="6" spans="1:25" ht="15.75" thickBo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"/>
      <c r="R6" s="5"/>
      <c r="S6" s="84"/>
      <c r="T6" s="5"/>
      <c r="Y6" s="4" t="s">
        <v>335</v>
      </c>
    </row>
    <row r="7" spans="1:25" ht="33.75" customHeight="1" thickBot="1" x14ac:dyDescent="0.25">
      <c r="A7" s="6" t="s">
        <v>28</v>
      </c>
      <c r="B7" s="6" t="s">
        <v>29</v>
      </c>
      <c r="C7" s="7" t="s">
        <v>30</v>
      </c>
      <c r="D7" s="8" t="s">
        <v>259</v>
      </c>
      <c r="E7" s="9" t="s">
        <v>32</v>
      </c>
      <c r="F7" s="9" t="s">
        <v>33</v>
      </c>
      <c r="G7" s="9" t="s">
        <v>34</v>
      </c>
      <c r="H7" s="9" t="s">
        <v>35</v>
      </c>
      <c r="I7" s="10" t="s">
        <v>36</v>
      </c>
      <c r="J7" s="9" t="s">
        <v>37</v>
      </c>
      <c r="K7" s="11" t="s">
        <v>38</v>
      </c>
      <c r="L7" s="12" t="s">
        <v>39</v>
      </c>
      <c r="M7" s="11" t="s">
        <v>40</v>
      </c>
      <c r="N7" s="12" t="s">
        <v>41</v>
      </c>
      <c r="O7" s="12" t="s">
        <v>42</v>
      </c>
      <c r="P7" s="13" t="s">
        <v>43</v>
      </c>
      <c r="Q7" s="14"/>
      <c r="R7" s="15"/>
      <c r="S7" s="15"/>
      <c r="T7" s="15" t="s">
        <v>44</v>
      </c>
      <c r="U7" s="55" t="s">
        <v>32</v>
      </c>
      <c r="V7" s="4" t="s">
        <v>45</v>
      </c>
      <c r="Y7" s="33">
        <f>+C22+C38+C92+C174+C183+C193+C202+C210</f>
        <v>42364.29</v>
      </c>
    </row>
    <row r="8" spans="1:25" s="23" customFormat="1" ht="15.75" customHeight="1" x14ac:dyDescent="0.2">
      <c r="A8" s="16" t="s">
        <v>258</v>
      </c>
      <c r="B8" s="17"/>
      <c r="C8" s="17"/>
      <c r="D8" s="18"/>
      <c r="E8" s="18"/>
      <c r="F8" s="18"/>
      <c r="G8" s="18"/>
      <c r="H8" s="18"/>
      <c r="I8" s="19"/>
      <c r="J8" s="18"/>
      <c r="K8" s="19"/>
      <c r="L8" s="19"/>
      <c r="M8" s="19"/>
      <c r="N8" s="46"/>
      <c r="O8" s="14"/>
      <c r="P8" s="15"/>
      <c r="Q8" s="14"/>
      <c r="R8" s="15"/>
      <c r="S8" s="83"/>
      <c r="T8" s="20">
        <v>8</v>
      </c>
      <c r="U8" s="21">
        <v>0.75</v>
      </c>
      <c r="V8" s="22">
        <f>T8^2/1974</f>
        <v>3.2399999999999998E-2</v>
      </c>
    </row>
    <row r="9" spans="1:25" ht="14.25" customHeight="1" x14ac:dyDescent="0.2">
      <c r="A9" s="24" t="s">
        <v>257</v>
      </c>
      <c r="B9" s="25" t="s">
        <v>199</v>
      </c>
      <c r="C9" s="53">
        <v>78.069999999999993</v>
      </c>
      <c r="D9" s="26">
        <v>8</v>
      </c>
      <c r="E9" s="27">
        <v>0.8</v>
      </c>
      <c r="F9" s="28">
        <f t="shared" ref="F9:F21" si="0">E9*0.1</f>
        <v>0.08</v>
      </c>
      <c r="G9" s="82">
        <v>1</v>
      </c>
      <c r="H9" s="82">
        <v>2.2999999999999998</v>
      </c>
      <c r="I9" s="29">
        <f t="shared" ref="I9:I21" si="1">(G9+H9)/2*E9*C9</f>
        <v>103.05</v>
      </c>
      <c r="J9" s="27">
        <f t="shared" ref="J9:J21" si="2">(((D9*0.0254)^2)*3.1416/4)*C9</f>
        <v>2.5299999999999998</v>
      </c>
      <c r="K9" s="30">
        <f t="shared" ref="K9:K21" si="3">+C9*0.075</f>
        <v>5.86</v>
      </c>
      <c r="L9" s="30">
        <f t="shared" ref="L9:L21" si="4">I9+K9</f>
        <v>108.91</v>
      </c>
      <c r="M9" s="30">
        <f t="shared" ref="M9:M21" si="5">(L9-K9-J9)*0.95</f>
        <v>95.49</v>
      </c>
      <c r="N9" s="30">
        <f t="shared" ref="N9:N21" si="6">(L9-M9)*1.2</f>
        <v>16.100000000000001</v>
      </c>
      <c r="O9" s="45"/>
      <c r="P9" s="47"/>
      <c r="Q9" s="2">
        <f>+(G9+H9)/2</f>
        <v>1.65</v>
      </c>
      <c r="R9" s="31">
        <v>1</v>
      </c>
      <c r="S9" s="65"/>
      <c r="T9" s="32">
        <v>10</v>
      </c>
      <c r="U9" s="33">
        <v>0.8</v>
      </c>
      <c r="V9" s="22">
        <f>T9^2/1974</f>
        <v>5.0700000000000002E-2</v>
      </c>
    </row>
    <row r="10" spans="1:25" ht="14.25" customHeight="1" x14ac:dyDescent="0.2">
      <c r="A10" s="34" t="s">
        <v>256</v>
      </c>
      <c r="B10" s="35" t="s">
        <v>202</v>
      </c>
      <c r="C10" s="53">
        <v>39.520000000000003</v>
      </c>
      <c r="D10" s="26">
        <v>8</v>
      </c>
      <c r="E10" s="27">
        <f t="shared" ref="E10:E21" si="7">E9</f>
        <v>0.8</v>
      </c>
      <c r="F10" s="28">
        <f t="shared" si="0"/>
        <v>0.08</v>
      </c>
      <c r="G10" s="82">
        <v>1.19</v>
      </c>
      <c r="H10" s="82">
        <v>2.14</v>
      </c>
      <c r="I10" s="29">
        <f t="shared" si="1"/>
        <v>52.64</v>
      </c>
      <c r="J10" s="27">
        <f t="shared" si="2"/>
        <v>1.28</v>
      </c>
      <c r="K10" s="30">
        <f t="shared" si="3"/>
        <v>2.96</v>
      </c>
      <c r="L10" s="30">
        <f t="shared" si="4"/>
        <v>55.6</v>
      </c>
      <c r="M10" s="30">
        <f t="shared" si="5"/>
        <v>48.79</v>
      </c>
      <c r="N10" s="30">
        <f t="shared" si="6"/>
        <v>8.17</v>
      </c>
      <c r="O10" s="45"/>
      <c r="P10" s="1"/>
      <c r="Q10" s="2">
        <f>+(G10+H10)/2</f>
        <v>1.67</v>
      </c>
      <c r="R10" s="31">
        <v>2</v>
      </c>
      <c r="S10" s="65"/>
      <c r="T10" s="32">
        <v>12</v>
      </c>
      <c r="U10" s="33">
        <v>0.85</v>
      </c>
      <c r="V10" s="22">
        <f>T10^2/1974</f>
        <v>7.2900000000000006E-2</v>
      </c>
    </row>
    <row r="11" spans="1:25" ht="14.25" customHeight="1" x14ac:dyDescent="0.2">
      <c r="A11" s="34" t="s">
        <v>202</v>
      </c>
      <c r="B11" s="35" t="s">
        <v>201</v>
      </c>
      <c r="C11" s="53">
        <v>35.44</v>
      </c>
      <c r="D11" s="26">
        <v>8</v>
      </c>
      <c r="E11" s="27">
        <f t="shared" si="7"/>
        <v>0.8</v>
      </c>
      <c r="F11" s="28">
        <f t="shared" si="0"/>
        <v>0.08</v>
      </c>
      <c r="G11" s="82">
        <v>2.14</v>
      </c>
      <c r="H11" s="82">
        <v>2.35</v>
      </c>
      <c r="I11" s="29">
        <f t="shared" si="1"/>
        <v>63.65</v>
      </c>
      <c r="J11" s="27">
        <f t="shared" si="2"/>
        <v>1.1499999999999999</v>
      </c>
      <c r="K11" s="30">
        <f t="shared" si="3"/>
        <v>2.66</v>
      </c>
      <c r="L11" s="30">
        <f t="shared" si="4"/>
        <v>66.31</v>
      </c>
      <c r="M11" s="30">
        <f t="shared" si="5"/>
        <v>59.38</v>
      </c>
      <c r="N11" s="30">
        <f t="shared" si="6"/>
        <v>8.32</v>
      </c>
      <c r="O11" s="45"/>
      <c r="P11" s="1"/>
      <c r="Q11" s="2" t="e">
        <f>+(#REF!+#REF!)/2</f>
        <v>#REF!</v>
      </c>
      <c r="R11" s="31">
        <v>2</v>
      </c>
      <c r="S11" s="65"/>
      <c r="T11" s="32">
        <v>12</v>
      </c>
      <c r="U11" s="33">
        <v>0.85</v>
      </c>
      <c r="V11" s="22">
        <f>T11^2/1974</f>
        <v>7.2900000000000006E-2</v>
      </c>
    </row>
    <row r="12" spans="1:25" ht="14.25" customHeight="1" x14ac:dyDescent="0.2">
      <c r="A12" s="34" t="s">
        <v>201</v>
      </c>
      <c r="B12" s="35" t="s">
        <v>200</v>
      </c>
      <c r="C12" s="53">
        <v>40.369999999999997</v>
      </c>
      <c r="D12" s="26">
        <v>8</v>
      </c>
      <c r="E12" s="27">
        <f t="shared" si="7"/>
        <v>0.8</v>
      </c>
      <c r="F12" s="28">
        <f t="shared" si="0"/>
        <v>0.08</v>
      </c>
      <c r="G12" s="82">
        <v>2.35</v>
      </c>
      <c r="H12" s="82">
        <v>2.4900000000000002</v>
      </c>
      <c r="I12" s="29">
        <f t="shared" si="1"/>
        <v>78.16</v>
      </c>
      <c r="J12" s="27">
        <f t="shared" si="2"/>
        <v>1.31</v>
      </c>
      <c r="K12" s="30">
        <f t="shared" si="3"/>
        <v>3.03</v>
      </c>
      <c r="L12" s="30">
        <f t="shared" si="4"/>
        <v>81.19</v>
      </c>
      <c r="M12" s="30">
        <f t="shared" si="5"/>
        <v>73.010000000000005</v>
      </c>
      <c r="N12" s="30">
        <f t="shared" si="6"/>
        <v>9.82</v>
      </c>
      <c r="O12" s="45"/>
      <c r="P12" s="1"/>
      <c r="Q12" s="2"/>
      <c r="R12" s="31"/>
      <c r="S12" s="65"/>
      <c r="T12" s="32"/>
      <c r="U12" s="33"/>
      <c r="V12" s="22"/>
    </row>
    <row r="13" spans="1:25" ht="14.25" customHeight="1" x14ac:dyDescent="0.2">
      <c r="A13" s="34" t="s">
        <v>200</v>
      </c>
      <c r="B13" s="35" t="s">
        <v>199</v>
      </c>
      <c r="C13" s="53">
        <v>56.1</v>
      </c>
      <c r="D13" s="26">
        <v>8</v>
      </c>
      <c r="E13" s="27">
        <f t="shared" si="7"/>
        <v>0.8</v>
      </c>
      <c r="F13" s="28">
        <f t="shared" si="0"/>
        <v>0.08</v>
      </c>
      <c r="G13" s="82">
        <v>2.4900000000000002</v>
      </c>
      <c r="H13" s="82">
        <v>2.37</v>
      </c>
      <c r="I13" s="29">
        <f t="shared" si="1"/>
        <v>109.06</v>
      </c>
      <c r="J13" s="27">
        <f t="shared" si="2"/>
        <v>1.82</v>
      </c>
      <c r="K13" s="30">
        <f t="shared" si="3"/>
        <v>4.21</v>
      </c>
      <c r="L13" s="30">
        <f t="shared" si="4"/>
        <v>113.27</v>
      </c>
      <c r="M13" s="30">
        <f t="shared" si="5"/>
        <v>101.88</v>
      </c>
      <c r="N13" s="30">
        <f t="shared" si="6"/>
        <v>13.67</v>
      </c>
      <c r="O13" s="45"/>
      <c r="P13" s="1"/>
      <c r="Q13" s="2"/>
      <c r="R13" s="31"/>
      <c r="S13" s="65"/>
      <c r="T13" s="32"/>
      <c r="U13" s="33"/>
      <c r="V13" s="22"/>
    </row>
    <row r="14" spans="1:25" ht="14.25" customHeight="1" x14ac:dyDescent="0.2">
      <c r="A14" s="34" t="s">
        <v>199</v>
      </c>
      <c r="B14" s="35" t="s">
        <v>207</v>
      </c>
      <c r="C14" s="53">
        <v>48.31</v>
      </c>
      <c r="D14" s="26">
        <v>8</v>
      </c>
      <c r="E14" s="27">
        <f t="shared" si="7"/>
        <v>0.8</v>
      </c>
      <c r="F14" s="28">
        <f t="shared" si="0"/>
        <v>0.08</v>
      </c>
      <c r="G14" s="82">
        <v>2.37</v>
      </c>
      <c r="H14" s="82">
        <v>2.76</v>
      </c>
      <c r="I14" s="29">
        <f t="shared" si="1"/>
        <v>99.13</v>
      </c>
      <c r="J14" s="27">
        <f t="shared" si="2"/>
        <v>1.57</v>
      </c>
      <c r="K14" s="30">
        <f t="shared" si="3"/>
        <v>3.62</v>
      </c>
      <c r="L14" s="30">
        <f t="shared" si="4"/>
        <v>102.75</v>
      </c>
      <c r="M14" s="30">
        <f t="shared" si="5"/>
        <v>92.68</v>
      </c>
      <c r="N14" s="30">
        <f t="shared" si="6"/>
        <v>12.08</v>
      </c>
      <c r="O14" s="45"/>
      <c r="P14" s="1"/>
      <c r="Q14" s="2"/>
      <c r="R14" s="31" t="s">
        <v>245</v>
      </c>
      <c r="S14" s="65"/>
      <c r="T14" s="32"/>
      <c r="U14" s="33"/>
      <c r="V14" s="22">
        <v>13</v>
      </c>
    </row>
    <row r="15" spans="1:25" ht="14.25" customHeight="1" x14ac:dyDescent="0.2">
      <c r="A15" s="34" t="s">
        <v>207</v>
      </c>
      <c r="B15" s="35" t="s">
        <v>255</v>
      </c>
      <c r="C15" s="53">
        <v>79.77</v>
      </c>
      <c r="D15" s="26">
        <v>8</v>
      </c>
      <c r="E15" s="27">
        <f t="shared" si="7"/>
        <v>0.8</v>
      </c>
      <c r="F15" s="28">
        <f t="shared" si="0"/>
        <v>0.08</v>
      </c>
      <c r="G15" s="82">
        <v>2.76</v>
      </c>
      <c r="H15" s="82">
        <v>3.3</v>
      </c>
      <c r="I15" s="29">
        <f t="shared" si="1"/>
        <v>193.36</v>
      </c>
      <c r="J15" s="27">
        <f t="shared" si="2"/>
        <v>2.59</v>
      </c>
      <c r="K15" s="30">
        <f t="shared" si="3"/>
        <v>5.98</v>
      </c>
      <c r="L15" s="30">
        <f t="shared" si="4"/>
        <v>199.34</v>
      </c>
      <c r="M15" s="30">
        <f t="shared" si="5"/>
        <v>181.23</v>
      </c>
      <c r="N15" s="30">
        <f t="shared" si="6"/>
        <v>21.73</v>
      </c>
      <c r="O15" s="45"/>
      <c r="P15" s="1"/>
      <c r="Q15" s="2"/>
      <c r="R15" s="31" t="s">
        <v>99</v>
      </c>
      <c r="S15" s="65">
        <v>5</v>
      </c>
      <c r="T15" s="32" t="s">
        <v>98</v>
      </c>
      <c r="U15" s="33"/>
      <c r="V15" s="22"/>
    </row>
    <row r="16" spans="1:25" ht="14.25" customHeight="1" x14ac:dyDescent="0.2">
      <c r="A16" s="34" t="s">
        <v>254</v>
      </c>
      <c r="B16" s="35" t="s">
        <v>200</v>
      </c>
      <c r="C16" s="53">
        <v>61.83</v>
      </c>
      <c r="D16" s="26">
        <v>8</v>
      </c>
      <c r="E16" s="27">
        <f t="shared" si="7"/>
        <v>0.8</v>
      </c>
      <c r="F16" s="28">
        <f t="shared" si="0"/>
        <v>0.08</v>
      </c>
      <c r="G16" s="82">
        <v>1</v>
      </c>
      <c r="H16" s="82">
        <v>2.44</v>
      </c>
      <c r="I16" s="29">
        <f t="shared" si="1"/>
        <v>85.08</v>
      </c>
      <c r="J16" s="27">
        <f t="shared" si="2"/>
        <v>2.0099999999999998</v>
      </c>
      <c r="K16" s="30">
        <f t="shared" si="3"/>
        <v>4.6399999999999997</v>
      </c>
      <c r="L16" s="30">
        <f t="shared" si="4"/>
        <v>89.72</v>
      </c>
      <c r="M16" s="30">
        <f t="shared" si="5"/>
        <v>78.92</v>
      </c>
      <c r="N16" s="30">
        <f t="shared" si="6"/>
        <v>12.96</v>
      </c>
      <c r="O16" s="45"/>
      <c r="P16" s="1"/>
      <c r="Q16" s="2"/>
      <c r="R16" s="31" t="s">
        <v>97</v>
      </c>
      <c r="S16" s="65"/>
      <c r="T16" s="32" t="s">
        <v>96</v>
      </c>
      <c r="U16" s="33"/>
      <c r="V16" s="22"/>
    </row>
    <row r="17" spans="1:22" ht="14.25" customHeight="1" x14ac:dyDescent="0.2">
      <c r="A17" s="34" t="s">
        <v>200</v>
      </c>
      <c r="B17" s="35" t="s">
        <v>199</v>
      </c>
      <c r="C17" s="53">
        <v>53.92</v>
      </c>
      <c r="D17" s="26">
        <v>8</v>
      </c>
      <c r="E17" s="27">
        <f t="shared" si="7"/>
        <v>0.8</v>
      </c>
      <c r="F17" s="28">
        <f t="shared" si="0"/>
        <v>0.08</v>
      </c>
      <c r="G17" s="82">
        <v>2.44</v>
      </c>
      <c r="H17" s="82">
        <v>2.56</v>
      </c>
      <c r="I17" s="29">
        <f t="shared" si="1"/>
        <v>107.84</v>
      </c>
      <c r="J17" s="27">
        <f t="shared" si="2"/>
        <v>1.75</v>
      </c>
      <c r="K17" s="30">
        <f t="shared" si="3"/>
        <v>4.04</v>
      </c>
      <c r="L17" s="30">
        <f t="shared" si="4"/>
        <v>111.88</v>
      </c>
      <c r="M17" s="30">
        <f t="shared" si="5"/>
        <v>100.79</v>
      </c>
      <c r="N17" s="30">
        <f t="shared" si="6"/>
        <v>13.31</v>
      </c>
      <c r="O17" s="45"/>
      <c r="P17" s="1"/>
      <c r="Q17" s="2"/>
      <c r="R17" s="31" t="s">
        <v>95</v>
      </c>
      <c r="S17" s="65">
        <v>5</v>
      </c>
      <c r="T17" s="32" t="s">
        <v>94</v>
      </c>
      <c r="U17" s="33"/>
      <c r="V17" s="22"/>
    </row>
    <row r="18" spans="1:22" ht="14.25" customHeight="1" x14ac:dyDescent="0.2">
      <c r="A18" s="34" t="s">
        <v>199</v>
      </c>
      <c r="B18" s="35" t="s">
        <v>207</v>
      </c>
      <c r="C18" s="53">
        <v>68.72</v>
      </c>
      <c r="D18" s="26">
        <v>8</v>
      </c>
      <c r="E18" s="27">
        <f t="shared" si="7"/>
        <v>0.8</v>
      </c>
      <c r="F18" s="28">
        <f t="shared" si="0"/>
        <v>0.08</v>
      </c>
      <c r="G18" s="82">
        <v>2.56</v>
      </c>
      <c r="H18" s="82">
        <v>2.73</v>
      </c>
      <c r="I18" s="29">
        <f t="shared" si="1"/>
        <v>145.41</v>
      </c>
      <c r="J18" s="27">
        <f t="shared" si="2"/>
        <v>2.23</v>
      </c>
      <c r="K18" s="30">
        <f t="shared" si="3"/>
        <v>5.15</v>
      </c>
      <c r="L18" s="30">
        <f t="shared" si="4"/>
        <v>150.56</v>
      </c>
      <c r="M18" s="30">
        <f t="shared" si="5"/>
        <v>136.02000000000001</v>
      </c>
      <c r="N18" s="30">
        <f t="shared" si="6"/>
        <v>17.45</v>
      </c>
      <c r="O18" s="45"/>
      <c r="P18" s="1"/>
      <c r="Q18" s="2"/>
      <c r="R18" s="31" t="s">
        <v>92</v>
      </c>
      <c r="S18" s="57">
        <v>3</v>
      </c>
      <c r="T18" s="4" t="s">
        <v>91</v>
      </c>
    </row>
    <row r="19" spans="1:22" ht="14.25" customHeight="1" x14ac:dyDescent="0.2">
      <c r="A19" s="34" t="s">
        <v>207</v>
      </c>
      <c r="B19" s="35" t="s">
        <v>253</v>
      </c>
      <c r="C19" s="53">
        <v>40.119999999999997</v>
      </c>
      <c r="D19" s="26">
        <v>8</v>
      </c>
      <c r="E19" s="27">
        <f t="shared" si="7"/>
        <v>0.8</v>
      </c>
      <c r="F19" s="28">
        <f t="shared" si="0"/>
        <v>0.08</v>
      </c>
      <c r="G19" s="82">
        <v>2.73</v>
      </c>
      <c r="H19" s="82">
        <v>3.23</v>
      </c>
      <c r="I19" s="29">
        <f t="shared" si="1"/>
        <v>95.65</v>
      </c>
      <c r="J19" s="27">
        <f t="shared" si="2"/>
        <v>1.3</v>
      </c>
      <c r="K19" s="30">
        <f t="shared" si="3"/>
        <v>3.01</v>
      </c>
      <c r="L19" s="30">
        <f t="shared" si="4"/>
        <v>98.66</v>
      </c>
      <c r="M19" s="30">
        <f t="shared" si="5"/>
        <v>89.63</v>
      </c>
      <c r="N19" s="30">
        <f t="shared" si="6"/>
        <v>10.84</v>
      </c>
      <c r="O19" s="45"/>
      <c r="P19" s="1"/>
      <c r="Q19" s="2"/>
      <c r="R19" s="31" t="s">
        <v>89</v>
      </c>
      <c r="T19" s="4" t="s">
        <v>88</v>
      </c>
    </row>
    <row r="20" spans="1:22" ht="14.25" customHeight="1" x14ac:dyDescent="0.2">
      <c r="A20" s="34" t="s">
        <v>252</v>
      </c>
      <c r="B20" s="35" t="s">
        <v>207</v>
      </c>
      <c r="C20" s="53">
        <v>64.72</v>
      </c>
      <c r="D20" s="26">
        <v>8</v>
      </c>
      <c r="E20" s="27">
        <f t="shared" si="7"/>
        <v>0.8</v>
      </c>
      <c r="F20" s="28">
        <f t="shared" si="0"/>
        <v>0.08</v>
      </c>
      <c r="G20" s="82">
        <v>1.19</v>
      </c>
      <c r="H20" s="82">
        <v>1.03</v>
      </c>
      <c r="I20" s="29">
        <f t="shared" si="1"/>
        <v>57.47</v>
      </c>
      <c r="J20" s="27">
        <f t="shared" si="2"/>
        <v>2.1</v>
      </c>
      <c r="K20" s="30">
        <f t="shared" si="3"/>
        <v>4.8499999999999996</v>
      </c>
      <c r="L20" s="30">
        <f t="shared" si="4"/>
        <v>62.32</v>
      </c>
      <c r="M20" s="30">
        <f t="shared" si="5"/>
        <v>52.6</v>
      </c>
      <c r="N20" s="30">
        <f t="shared" si="6"/>
        <v>11.66</v>
      </c>
      <c r="O20" s="45"/>
      <c r="P20" s="1"/>
      <c r="Q20" s="2"/>
      <c r="R20" s="31" t="s">
        <v>87</v>
      </c>
      <c r="T20" s="4" t="s">
        <v>86</v>
      </c>
    </row>
    <row r="21" spans="1:22" ht="14.25" customHeight="1" x14ac:dyDescent="0.2">
      <c r="A21" s="34" t="s">
        <v>207</v>
      </c>
      <c r="B21" s="35" t="s">
        <v>200</v>
      </c>
      <c r="C21" s="53">
        <v>79.739999999999995</v>
      </c>
      <c r="D21" s="26">
        <v>8</v>
      </c>
      <c r="E21" s="27">
        <f t="shared" si="7"/>
        <v>0.8</v>
      </c>
      <c r="F21" s="28">
        <f t="shared" si="0"/>
        <v>0.08</v>
      </c>
      <c r="G21" s="82">
        <v>1.03</v>
      </c>
      <c r="H21" s="82">
        <v>2.44</v>
      </c>
      <c r="I21" s="29">
        <f t="shared" si="1"/>
        <v>110.68</v>
      </c>
      <c r="J21" s="27">
        <f t="shared" si="2"/>
        <v>2.59</v>
      </c>
      <c r="K21" s="30">
        <f t="shared" si="3"/>
        <v>5.98</v>
      </c>
      <c r="L21" s="30">
        <f t="shared" si="4"/>
        <v>116.66</v>
      </c>
      <c r="M21" s="30">
        <f t="shared" si="5"/>
        <v>102.69</v>
      </c>
      <c r="N21" s="30">
        <f t="shared" si="6"/>
        <v>16.760000000000002</v>
      </c>
      <c r="O21" s="45"/>
      <c r="P21" s="1"/>
      <c r="Q21" s="2"/>
      <c r="R21" s="31" t="s">
        <v>85</v>
      </c>
      <c r="T21" s="4" t="s">
        <v>84</v>
      </c>
    </row>
    <row r="22" spans="1:22" ht="15" x14ac:dyDescent="0.25">
      <c r="A22" s="36"/>
      <c r="B22" s="36" t="s">
        <v>49</v>
      </c>
      <c r="C22" s="37">
        <f>SUM(C9:C21)</f>
        <v>746.63</v>
      </c>
      <c r="D22" s="54">
        <f>+C22*1.03</f>
        <v>769</v>
      </c>
      <c r="E22" s="39"/>
      <c r="F22" s="40"/>
      <c r="G22" s="62"/>
      <c r="H22" s="62"/>
      <c r="I22" s="41"/>
      <c r="J22" s="39"/>
      <c r="K22" s="42">
        <f>SUM(K9:K21)</f>
        <v>55.99</v>
      </c>
      <c r="L22" s="42">
        <f>SUM(L8:L21)</f>
        <v>1357.17</v>
      </c>
      <c r="M22" s="42">
        <f>SUM(M9:M21)</f>
        <v>1213.1099999999999</v>
      </c>
      <c r="N22" s="42">
        <f>SUM(N9:N21)</f>
        <v>172.87</v>
      </c>
      <c r="O22" s="44"/>
      <c r="P22" s="43"/>
      <c r="R22" s="31" t="s">
        <v>83</v>
      </c>
      <c r="S22" s="4"/>
      <c r="T22" s="4" t="s">
        <v>82</v>
      </c>
    </row>
    <row r="23" spans="1:22" ht="15" x14ac:dyDescent="0.25">
      <c r="A23" s="36"/>
      <c r="B23" s="36"/>
      <c r="C23" s="37"/>
      <c r="D23" s="38"/>
      <c r="E23" s="39"/>
      <c r="F23" s="40"/>
      <c r="G23" s="62"/>
      <c r="H23" s="62"/>
      <c r="I23" s="41"/>
      <c r="J23" s="39"/>
      <c r="K23" s="42"/>
      <c r="L23" s="42">
        <f>-M9</f>
        <v>-95.49</v>
      </c>
      <c r="M23" s="42"/>
      <c r="N23" s="42">
        <f>+M22*0.2</f>
        <v>242.62</v>
      </c>
      <c r="O23" s="44"/>
      <c r="P23" s="43"/>
      <c r="S23" s="4"/>
    </row>
    <row r="24" spans="1:22" ht="15" x14ac:dyDescent="0.25">
      <c r="A24" s="36"/>
      <c r="B24" s="36" t="s">
        <v>72</v>
      </c>
      <c r="C24" s="37" t="e">
        <f>+#REF!</f>
        <v>#REF!</v>
      </c>
      <c r="D24" s="54" t="e">
        <f>+C24*1.04</f>
        <v>#REF!</v>
      </c>
      <c r="E24" s="39"/>
      <c r="F24" s="40"/>
      <c r="G24" s="62"/>
      <c r="H24" s="62"/>
      <c r="I24" s="41"/>
      <c r="J24" s="39"/>
      <c r="K24" s="42"/>
      <c r="L24" s="42">
        <f>+L22+L23</f>
        <v>1261.68</v>
      </c>
      <c r="M24" s="42"/>
      <c r="N24" s="42">
        <f>+N23+N22</f>
        <v>415.49</v>
      </c>
      <c r="O24" s="44"/>
      <c r="P24" s="43"/>
      <c r="S24" s="88">
        <f>SUM(S15:S23)</f>
        <v>13</v>
      </c>
    </row>
    <row r="25" spans="1:22" ht="15" x14ac:dyDescent="0.25">
      <c r="A25" s="36"/>
      <c r="B25" s="36" t="s">
        <v>59</v>
      </c>
      <c r="C25" s="37" t="e">
        <f>SUM(C22:C24)</f>
        <v>#REF!</v>
      </c>
      <c r="D25" s="38"/>
      <c r="E25" s="39"/>
      <c r="F25" s="40"/>
      <c r="G25" s="62"/>
      <c r="H25" s="62"/>
      <c r="I25" s="41"/>
      <c r="J25" s="39"/>
      <c r="K25" s="42"/>
      <c r="L25" s="42"/>
      <c r="M25" s="42"/>
      <c r="N25" s="42"/>
      <c r="O25" s="44"/>
      <c r="P25" s="43"/>
    </row>
    <row r="26" spans="1:22" ht="15.75" thickBot="1" x14ac:dyDescent="0.3">
      <c r="A26" s="36"/>
      <c r="B26" s="36"/>
      <c r="C26" s="37"/>
      <c r="D26" s="38"/>
      <c r="E26" s="39"/>
      <c r="F26" s="40"/>
      <c r="G26" s="62"/>
      <c r="H26" s="62"/>
      <c r="I26" s="41"/>
      <c r="J26" s="39"/>
      <c r="K26" s="42"/>
      <c r="L26" s="42"/>
      <c r="M26" s="42"/>
      <c r="N26" s="42"/>
      <c r="O26" s="44"/>
      <c r="P26" s="43"/>
    </row>
    <row r="27" spans="1:22" ht="30.75" thickBot="1" x14ac:dyDescent="0.25">
      <c r="A27" s="6" t="s">
        <v>28</v>
      </c>
      <c r="B27" s="6" t="s">
        <v>29</v>
      </c>
      <c r="C27" s="7" t="s">
        <v>30</v>
      </c>
      <c r="D27" s="8" t="s">
        <v>31</v>
      </c>
      <c r="E27" s="9" t="s">
        <v>32</v>
      </c>
      <c r="F27" s="9" t="s">
        <v>33</v>
      </c>
      <c r="G27" s="9" t="s">
        <v>34</v>
      </c>
      <c r="H27" s="9" t="s">
        <v>35</v>
      </c>
      <c r="I27" s="10" t="s">
        <v>36</v>
      </c>
      <c r="J27" s="9" t="s">
        <v>37</v>
      </c>
      <c r="K27" s="11" t="s">
        <v>38</v>
      </c>
      <c r="L27" s="12" t="s">
        <v>39</v>
      </c>
      <c r="M27" s="11" t="s">
        <v>40</v>
      </c>
      <c r="N27" s="12" t="s">
        <v>41</v>
      </c>
      <c r="O27" s="12" t="s">
        <v>42</v>
      </c>
      <c r="P27" s="13" t="s">
        <v>43</v>
      </c>
    </row>
    <row r="28" spans="1:22" ht="15" x14ac:dyDescent="0.2">
      <c r="A28" s="16" t="s">
        <v>251</v>
      </c>
      <c r="B28" s="17"/>
      <c r="C28" s="17"/>
      <c r="D28" s="18"/>
      <c r="E28" s="18"/>
      <c r="F28" s="18"/>
      <c r="G28" s="18"/>
      <c r="H28" s="18"/>
      <c r="I28" s="19"/>
      <c r="J28" s="18"/>
      <c r="K28" s="19"/>
      <c r="L28" s="19"/>
      <c r="M28" s="19"/>
      <c r="N28" s="46"/>
      <c r="O28" s="14"/>
      <c r="P28" s="15"/>
    </row>
    <row r="29" spans="1:22" ht="14.25" x14ac:dyDescent="0.2">
      <c r="A29" s="24" t="s">
        <v>250</v>
      </c>
      <c r="B29" s="25" t="s">
        <v>193</v>
      </c>
      <c r="C29" s="53">
        <v>26.87</v>
      </c>
      <c r="D29" s="26">
        <v>8</v>
      </c>
      <c r="E29" s="27">
        <v>0.8</v>
      </c>
      <c r="F29" s="28">
        <f t="shared" ref="F29:F37" si="8">E29*0.1</f>
        <v>0.08</v>
      </c>
      <c r="G29" s="82">
        <v>1</v>
      </c>
      <c r="H29" s="82">
        <v>1</v>
      </c>
      <c r="I29" s="29">
        <f t="shared" ref="I29:I37" si="9">(G29+H29)/2*E29*C29</f>
        <v>21.5</v>
      </c>
      <c r="J29" s="27">
        <f t="shared" ref="J29:J37" si="10">(((D29*0.0254)^2)*3.1416/4)*C29</f>
        <v>0.87</v>
      </c>
      <c r="K29" s="30">
        <f t="shared" ref="K29:K37" si="11">+C29*0.075</f>
        <v>2.02</v>
      </c>
      <c r="L29" s="30">
        <f t="shared" ref="L29:L37" si="12">I29+K29</f>
        <v>23.52</v>
      </c>
      <c r="M29" s="30">
        <f t="shared" ref="M29:M37" si="13">(L29-K29-J29)*0.95</f>
        <v>19.600000000000001</v>
      </c>
      <c r="N29" s="30">
        <f t="shared" ref="N29:N37" si="14">(L29-M29)*1.2</f>
        <v>4.7</v>
      </c>
      <c r="O29" s="45"/>
      <c r="P29" s="47"/>
      <c r="R29" s="31" t="s">
        <v>245</v>
      </c>
      <c r="S29" s="65"/>
      <c r="T29" s="32"/>
      <c r="U29" s="33"/>
    </row>
    <row r="30" spans="1:22" ht="14.25" x14ac:dyDescent="0.2">
      <c r="A30" s="34" t="s">
        <v>193</v>
      </c>
      <c r="B30" s="35" t="s">
        <v>192</v>
      </c>
      <c r="C30" s="53">
        <v>62.78</v>
      </c>
      <c r="D30" s="26">
        <v>8</v>
      </c>
      <c r="E30" s="27">
        <f t="shared" ref="E30:E37" si="15">E29</f>
        <v>0.8</v>
      </c>
      <c r="F30" s="28">
        <f t="shared" si="8"/>
        <v>0.08</v>
      </c>
      <c r="G30" s="82">
        <v>1</v>
      </c>
      <c r="H30" s="82">
        <v>1.1100000000000001</v>
      </c>
      <c r="I30" s="29">
        <f t="shared" si="9"/>
        <v>52.99</v>
      </c>
      <c r="J30" s="27">
        <f t="shared" si="10"/>
        <v>2.04</v>
      </c>
      <c r="K30" s="30">
        <f t="shared" si="11"/>
        <v>4.71</v>
      </c>
      <c r="L30" s="30">
        <f t="shared" si="12"/>
        <v>57.7</v>
      </c>
      <c r="M30" s="30">
        <f t="shared" si="13"/>
        <v>48.4</v>
      </c>
      <c r="N30" s="30">
        <f t="shared" si="14"/>
        <v>11.16</v>
      </c>
      <c r="O30" s="45"/>
      <c r="P30" s="1"/>
      <c r="R30" s="31" t="s">
        <v>99</v>
      </c>
      <c r="S30" s="65">
        <v>9</v>
      </c>
      <c r="T30" s="32" t="s">
        <v>98</v>
      </c>
      <c r="U30" s="33"/>
    </row>
    <row r="31" spans="1:22" ht="14.25" x14ac:dyDescent="0.2">
      <c r="A31" s="34" t="s">
        <v>192</v>
      </c>
      <c r="B31" s="35" t="s">
        <v>191</v>
      </c>
      <c r="C31" s="53">
        <v>60.71</v>
      </c>
      <c r="D31" s="26">
        <v>8</v>
      </c>
      <c r="E31" s="27">
        <f t="shared" si="15"/>
        <v>0.8</v>
      </c>
      <c r="F31" s="28">
        <f t="shared" si="8"/>
        <v>0.08</v>
      </c>
      <c r="G31" s="82">
        <v>1.1100000000000001</v>
      </c>
      <c r="H31" s="82">
        <v>1</v>
      </c>
      <c r="I31" s="29">
        <f t="shared" si="9"/>
        <v>51.24</v>
      </c>
      <c r="J31" s="27">
        <f t="shared" si="10"/>
        <v>1.97</v>
      </c>
      <c r="K31" s="30">
        <f t="shared" si="11"/>
        <v>4.55</v>
      </c>
      <c r="L31" s="30">
        <f t="shared" si="12"/>
        <v>55.79</v>
      </c>
      <c r="M31" s="30">
        <f t="shared" si="13"/>
        <v>46.81</v>
      </c>
      <c r="N31" s="30">
        <f t="shared" si="14"/>
        <v>10.78</v>
      </c>
      <c r="O31" s="45"/>
      <c r="P31" s="1"/>
      <c r="R31" s="31" t="s">
        <v>97</v>
      </c>
      <c r="S31" s="65"/>
      <c r="T31" s="32" t="s">
        <v>96</v>
      </c>
      <c r="U31" s="33"/>
    </row>
    <row r="32" spans="1:22" ht="14.25" x14ac:dyDescent="0.2">
      <c r="A32" s="34" t="s">
        <v>191</v>
      </c>
      <c r="B32" s="35" t="s">
        <v>167</v>
      </c>
      <c r="C32" s="53">
        <v>57.77</v>
      </c>
      <c r="D32" s="26">
        <v>8</v>
      </c>
      <c r="E32" s="27">
        <f t="shared" si="15"/>
        <v>0.8</v>
      </c>
      <c r="F32" s="28">
        <f t="shared" si="8"/>
        <v>0.08</v>
      </c>
      <c r="G32" s="82">
        <v>1</v>
      </c>
      <c r="H32" s="82">
        <v>1</v>
      </c>
      <c r="I32" s="29">
        <f t="shared" si="9"/>
        <v>46.22</v>
      </c>
      <c r="J32" s="27">
        <f t="shared" si="10"/>
        <v>1.87</v>
      </c>
      <c r="K32" s="30">
        <f t="shared" si="11"/>
        <v>4.33</v>
      </c>
      <c r="L32" s="30">
        <f t="shared" si="12"/>
        <v>50.55</v>
      </c>
      <c r="M32" s="30">
        <f t="shared" si="13"/>
        <v>42.13</v>
      </c>
      <c r="N32" s="30">
        <f t="shared" si="14"/>
        <v>10.1</v>
      </c>
      <c r="O32" s="45"/>
      <c r="P32" s="1"/>
      <c r="R32" s="31" t="s">
        <v>95</v>
      </c>
      <c r="S32" s="65"/>
      <c r="T32" s="32" t="s">
        <v>94</v>
      </c>
      <c r="U32" s="33"/>
    </row>
    <row r="33" spans="1:21" ht="14.25" x14ac:dyDescent="0.2">
      <c r="A33" s="34" t="s">
        <v>167</v>
      </c>
      <c r="B33" s="35" t="s">
        <v>166</v>
      </c>
      <c r="C33" s="53">
        <v>23.95</v>
      </c>
      <c r="D33" s="26">
        <v>8</v>
      </c>
      <c r="E33" s="27">
        <f t="shared" si="15"/>
        <v>0.8</v>
      </c>
      <c r="F33" s="28">
        <f t="shared" si="8"/>
        <v>0.08</v>
      </c>
      <c r="G33" s="82">
        <v>1</v>
      </c>
      <c r="H33" s="82">
        <v>1</v>
      </c>
      <c r="I33" s="29">
        <f t="shared" si="9"/>
        <v>19.16</v>
      </c>
      <c r="J33" s="27">
        <f t="shared" si="10"/>
        <v>0.78</v>
      </c>
      <c r="K33" s="30">
        <f t="shared" si="11"/>
        <v>1.8</v>
      </c>
      <c r="L33" s="30">
        <f t="shared" si="12"/>
        <v>20.96</v>
      </c>
      <c r="M33" s="30">
        <f t="shared" si="13"/>
        <v>17.46</v>
      </c>
      <c r="N33" s="30">
        <f t="shared" si="14"/>
        <v>4.2</v>
      </c>
      <c r="O33" s="45"/>
      <c r="P33" s="1"/>
      <c r="R33" s="31" t="s">
        <v>92</v>
      </c>
      <c r="T33" s="4" t="s">
        <v>91</v>
      </c>
    </row>
    <row r="34" spans="1:21" ht="14.25" x14ac:dyDescent="0.2">
      <c r="A34" s="34" t="s">
        <v>166</v>
      </c>
      <c r="B34" s="35" t="s">
        <v>205</v>
      </c>
      <c r="C34" s="53">
        <v>19.41</v>
      </c>
      <c r="D34" s="26">
        <v>8</v>
      </c>
      <c r="E34" s="27">
        <f t="shared" si="15"/>
        <v>0.8</v>
      </c>
      <c r="F34" s="28">
        <f t="shared" si="8"/>
        <v>0.08</v>
      </c>
      <c r="G34" s="82">
        <v>1</v>
      </c>
      <c r="H34" s="82">
        <v>1</v>
      </c>
      <c r="I34" s="29">
        <f t="shared" si="9"/>
        <v>15.53</v>
      </c>
      <c r="J34" s="27">
        <f t="shared" si="10"/>
        <v>0.63</v>
      </c>
      <c r="K34" s="30">
        <f t="shared" si="11"/>
        <v>1.46</v>
      </c>
      <c r="L34" s="30">
        <f t="shared" si="12"/>
        <v>16.989999999999998</v>
      </c>
      <c r="M34" s="30">
        <f t="shared" si="13"/>
        <v>14.16</v>
      </c>
      <c r="N34" s="30">
        <f t="shared" si="14"/>
        <v>3.4</v>
      </c>
      <c r="O34" s="45"/>
      <c r="P34" s="1"/>
      <c r="R34" s="31" t="s">
        <v>89</v>
      </c>
      <c r="T34" s="4" t="s">
        <v>88</v>
      </c>
    </row>
    <row r="35" spans="1:21" ht="14.25" x14ac:dyDescent="0.2">
      <c r="A35" s="34" t="s">
        <v>205</v>
      </c>
      <c r="B35" s="35" t="s">
        <v>204</v>
      </c>
      <c r="C35" s="53">
        <v>44.58</v>
      </c>
      <c r="D35" s="26">
        <v>8</v>
      </c>
      <c r="E35" s="27">
        <f t="shared" si="15"/>
        <v>0.8</v>
      </c>
      <c r="F35" s="28">
        <f t="shared" si="8"/>
        <v>0.08</v>
      </c>
      <c r="G35" s="82">
        <v>1</v>
      </c>
      <c r="H35" s="82">
        <v>0.95</v>
      </c>
      <c r="I35" s="29">
        <f t="shared" si="9"/>
        <v>34.770000000000003</v>
      </c>
      <c r="J35" s="27">
        <f t="shared" si="10"/>
        <v>1.45</v>
      </c>
      <c r="K35" s="30">
        <f t="shared" si="11"/>
        <v>3.34</v>
      </c>
      <c r="L35" s="30">
        <f t="shared" si="12"/>
        <v>38.11</v>
      </c>
      <c r="M35" s="30">
        <f t="shared" si="13"/>
        <v>31.65</v>
      </c>
      <c r="N35" s="30">
        <f t="shared" si="14"/>
        <v>7.75</v>
      </c>
      <c r="O35" s="45"/>
      <c r="P35" s="1"/>
      <c r="R35" s="31" t="s">
        <v>87</v>
      </c>
      <c r="T35" s="4" t="s">
        <v>86</v>
      </c>
    </row>
    <row r="36" spans="1:21" ht="14.25" x14ac:dyDescent="0.2">
      <c r="A36" s="34" t="s">
        <v>249</v>
      </c>
      <c r="B36" s="35" t="s">
        <v>207</v>
      </c>
      <c r="C36" s="53">
        <v>64.48</v>
      </c>
      <c r="D36" s="26">
        <v>8</v>
      </c>
      <c r="E36" s="27">
        <f t="shared" si="15"/>
        <v>0.8</v>
      </c>
      <c r="F36" s="28">
        <f t="shared" si="8"/>
        <v>0.08</v>
      </c>
      <c r="G36" s="82">
        <v>1</v>
      </c>
      <c r="H36" s="82">
        <v>1</v>
      </c>
      <c r="I36" s="29">
        <f t="shared" si="9"/>
        <v>51.58</v>
      </c>
      <c r="J36" s="27">
        <f t="shared" si="10"/>
        <v>2.09</v>
      </c>
      <c r="K36" s="30">
        <f t="shared" si="11"/>
        <v>4.84</v>
      </c>
      <c r="L36" s="30">
        <f t="shared" si="12"/>
        <v>56.42</v>
      </c>
      <c r="M36" s="30">
        <f t="shared" si="13"/>
        <v>47.02</v>
      </c>
      <c r="N36" s="30">
        <f t="shared" si="14"/>
        <v>11.28</v>
      </c>
      <c r="O36" s="45"/>
      <c r="P36" s="1"/>
      <c r="R36" s="31" t="s">
        <v>85</v>
      </c>
      <c r="T36" s="4" t="s">
        <v>84</v>
      </c>
    </row>
    <row r="37" spans="1:21" ht="14.25" x14ac:dyDescent="0.2">
      <c r="A37" s="34" t="s">
        <v>207</v>
      </c>
      <c r="B37" s="35" t="s">
        <v>248</v>
      </c>
      <c r="C37" s="53">
        <v>73.37</v>
      </c>
      <c r="D37" s="26">
        <v>8</v>
      </c>
      <c r="E37" s="27">
        <f t="shared" si="15"/>
        <v>0.8</v>
      </c>
      <c r="F37" s="28">
        <f t="shared" si="8"/>
        <v>0.08</v>
      </c>
      <c r="G37" s="82">
        <v>1</v>
      </c>
      <c r="H37" s="82">
        <v>1</v>
      </c>
      <c r="I37" s="29">
        <f t="shared" si="9"/>
        <v>58.7</v>
      </c>
      <c r="J37" s="27">
        <f t="shared" si="10"/>
        <v>2.38</v>
      </c>
      <c r="K37" s="30">
        <f t="shared" si="11"/>
        <v>5.5</v>
      </c>
      <c r="L37" s="30">
        <f t="shared" si="12"/>
        <v>64.2</v>
      </c>
      <c r="M37" s="30">
        <f t="shared" si="13"/>
        <v>53.5</v>
      </c>
      <c r="N37" s="30">
        <f t="shared" si="14"/>
        <v>12.84</v>
      </c>
      <c r="O37" s="45"/>
      <c r="P37" s="1"/>
      <c r="R37" s="31" t="s">
        <v>83</v>
      </c>
      <c r="T37" s="4" t="s">
        <v>82</v>
      </c>
    </row>
    <row r="38" spans="1:21" ht="15" x14ac:dyDescent="0.25">
      <c r="A38" s="36"/>
      <c r="B38" s="36" t="s">
        <v>49</v>
      </c>
      <c r="C38" s="37">
        <f>SUM(C29:C37)</f>
        <v>433.92</v>
      </c>
      <c r="D38" s="54">
        <f>+C38*1.03</f>
        <v>447</v>
      </c>
      <c r="E38" s="39"/>
      <c r="F38" s="40"/>
      <c r="G38" s="62"/>
      <c r="H38" s="62"/>
      <c r="I38" s="41"/>
      <c r="J38" s="39"/>
      <c r="K38" s="42">
        <f>SUM(K29:K37)</f>
        <v>32.549999999999997</v>
      </c>
      <c r="L38" s="42">
        <f>SUM(L29:L37)</f>
        <v>384.24</v>
      </c>
      <c r="M38" s="42">
        <f>SUM(M29:M37)</f>
        <v>320.73</v>
      </c>
      <c r="N38" s="42">
        <f>SUM(N29:N37)</f>
        <v>76.209999999999994</v>
      </c>
      <c r="O38" s="44"/>
      <c r="P38" s="43"/>
    </row>
    <row r="39" spans="1:21" ht="15" x14ac:dyDescent="0.25">
      <c r="A39" s="36"/>
      <c r="B39" s="36"/>
      <c r="C39" s="37"/>
      <c r="D39" s="38"/>
      <c r="E39" s="39"/>
      <c r="F39" s="40"/>
      <c r="G39" s="62"/>
      <c r="H39" s="62"/>
      <c r="I39" s="41"/>
      <c r="J39" s="39"/>
      <c r="K39" s="42"/>
      <c r="L39" s="42">
        <f>-M29</f>
        <v>-19.600000000000001</v>
      </c>
      <c r="M39" s="42"/>
      <c r="N39" s="42">
        <f>+M38*0.2</f>
        <v>64.150000000000006</v>
      </c>
      <c r="O39" s="44"/>
      <c r="P39" s="43"/>
    </row>
    <row r="40" spans="1:21" ht="15" x14ac:dyDescent="0.25">
      <c r="A40" s="36"/>
      <c r="B40" s="36" t="s">
        <v>72</v>
      </c>
      <c r="C40" s="37" t="e">
        <f>+#REF!</f>
        <v>#REF!</v>
      </c>
      <c r="D40" s="54" t="e">
        <f>+C40*1.04</f>
        <v>#REF!</v>
      </c>
      <c r="E40" s="39"/>
      <c r="F40" s="40"/>
      <c r="G40" s="62"/>
      <c r="H40" s="62"/>
      <c r="I40" s="41"/>
      <c r="J40" s="39"/>
      <c r="K40" s="42"/>
      <c r="L40" s="42">
        <f>+L38+L39</f>
        <v>364.64</v>
      </c>
      <c r="M40" s="42"/>
      <c r="N40" s="42">
        <f>+N39+N38</f>
        <v>140.36000000000001</v>
      </c>
      <c r="O40" s="44"/>
      <c r="P40" s="43"/>
    </row>
    <row r="41" spans="1:21" ht="15" x14ac:dyDescent="0.25">
      <c r="A41" s="36"/>
      <c r="B41" s="36" t="s">
        <v>59</v>
      </c>
      <c r="C41" s="37" t="e">
        <f>SUM(C38:C40)</f>
        <v>#REF!</v>
      </c>
      <c r="D41" s="38"/>
      <c r="E41" s="39"/>
      <c r="F41" s="40"/>
      <c r="G41" s="62"/>
      <c r="H41" s="62"/>
      <c r="I41" s="41"/>
      <c r="J41" s="39"/>
      <c r="K41" s="42"/>
      <c r="L41" s="42"/>
      <c r="M41" s="42"/>
      <c r="N41" s="42"/>
      <c r="O41" s="44"/>
      <c r="P41" s="43"/>
    </row>
    <row r="42" spans="1:21" ht="15.75" thickBot="1" x14ac:dyDescent="0.3">
      <c r="A42" s="36"/>
      <c r="B42" s="36"/>
      <c r="C42" s="37"/>
      <c r="D42" s="38"/>
      <c r="E42" s="39"/>
      <c r="F42" s="40"/>
      <c r="G42" s="62"/>
      <c r="H42" s="62"/>
      <c r="I42" s="41"/>
      <c r="J42" s="39"/>
      <c r="K42" s="42"/>
      <c r="L42" s="42"/>
      <c r="M42" s="42"/>
      <c r="N42" s="42"/>
      <c r="O42" s="44"/>
      <c r="P42" s="43"/>
    </row>
    <row r="43" spans="1:21" ht="30.75" thickBot="1" x14ac:dyDescent="0.25">
      <c r="A43" s="6" t="s">
        <v>28</v>
      </c>
      <c r="B43" s="6" t="s">
        <v>29</v>
      </c>
      <c r="C43" s="7" t="s">
        <v>30</v>
      </c>
      <c r="D43" s="8" t="s">
        <v>31</v>
      </c>
      <c r="E43" s="9" t="s">
        <v>32</v>
      </c>
      <c r="F43" s="9" t="s">
        <v>33</v>
      </c>
      <c r="G43" s="9" t="s">
        <v>34</v>
      </c>
      <c r="H43" s="9" t="s">
        <v>35</v>
      </c>
      <c r="I43" s="10" t="s">
        <v>36</v>
      </c>
      <c r="J43" s="9" t="s">
        <v>37</v>
      </c>
      <c r="K43" s="11" t="s">
        <v>38</v>
      </c>
      <c r="L43" s="12" t="s">
        <v>39</v>
      </c>
      <c r="M43" s="11" t="s">
        <v>40</v>
      </c>
      <c r="N43" s="12" t="s">
        <v>41</v>
      </c>
      <c r="O43" s="12" t="s">
        <v>42</v>
      </c>
      <c r="P43" s="13" t="s">
        <v>43</v>
      </c>
    </row>
    <row r="44" spans="1:21" ht="15" x14ac:dyDescent="0.2">
      <c r="A44" s="16" t="s">
        <v>247</v>
      </c>
      <c r="B44" s="17"/>
      <c r="C44" s="17"/>
      <c r="D44" s="18"/>
      <c r="E44" s="18"/>
      <c r="F44" s="18"/>
      <c r="G44" s="18"/>
      <c r="H44" s="18"/>
      <c r="I44" s="19"/>
      <c r="J44" s="18"/>
      <c r="K44" s="19"/>
      <c r="L44" s="19"/>
      <c r="M44" s="19"/>
      <c r="N44" s="46"/>
      <c r="O44" s="14"/>
      <c r="P44" s="15"/>
    </row>
    <row r="45" spans="1:21" ht="14.25" x14ac:dyDescent="0.2">
      <c r="A45" s="24" t="s">
        <v>246</v>
      </c>
      <c r="B45" s="25" t="s">
        <v>151</v>
      </c>
      <c r="C45" s="53">
        <v>33.049999999999997</v>
      </c>
      <c r="D45" s="26">
        <v>8</v>
      </c>
      <c r="E45" s="27">
        <v>0.8</v>
      </c>
      <c r="F45" s="28">
        <f t="shared" ref="F45:F91" si="16">E45*0.1</f>
        <v>0.08</v>
      </c>
      <c r="G45" s="82">
        <v>5.34</v>
      </c>
      <c r="H45" s="82">
        <v>4.6500000000000004</v>
      </c>
      <c r="I45" s="29">
        <f t="shared" ref="I45:I91" si="17">(G45+H45)/2*E45*C45</f>
        <v>132.07</v>
      </c>
      <c r="J45" s="27">
        <f t="shared" ref="J45:J91" si="18">(((D45*0.0254)^2)*3.1416/4)*C45</f>
        <v>1.07</v>
      </c>
      <c r="K45" s="30">
        <f t="shared" ref="K45:K91" si="19">+C45*0.075</f>
        <v>2.48</v>
      </c>
      <c r="L45" s="30">
        <f t="shared" ref="L45:L91" si="20">I45+K45</f>
        <v>134.55000000000001</v>
      </c>
      <c r="M45" s="30">
        <f t="shared" ref="M45:M91" si="21">(L45-K45-J45)*0.95</f>
        <v>124.45</v>
      </c>
      <c r="N45" s="30">
        <f t="shared" ref="N45:N91" si="22">(L45-M45)*1.2</f>
        <v>12.12</v>
      </c>
      <c r="O45" s="45"/>
      <c r="P45" s="47"/>
      <c r="R45" s="31" t="s">
        <v>245</v>
      </c>
      <c r="S45" s="65"/>
      <c r="T45" s="32"/>
      <c r="U45" s="33"/>
    </row>
    <row r="46" spans="1:21" ht="14.25" x14ac:dyDescent="0.2">
      <c r="A46" s="34" t="s">
        <v>151</v>
      </c>
      <c r="B46" s="35" t="s">
        <v>152</v>
      </c>
      <c r="C46" s="53">
        <v>15.47</v>
      </c>
      <c r="D46" s="26">
        <v>8</v>
      </c>
      <c r="E46" s="27">
        <f t="shared" ref="E46:E91" si="23">E45</f>
        <v>0.8</v>
      </c>
      <c r="F46" s="28">
        <f t="shared" si="16"/>
        <v>0.08</v>
      </c>
      <c r="G46" s="82">
        <v>4.6500000000000004</v>
      </c>
      <c r="H46" s="82">
        <v>3.62</v>
      </c>
      <c r="I46" s="29">
        <f t="shared" si="17"/>
        <v>51.17</v>
      </c>
      <c r="J46" s="27">
        <f t="shared" si="18"/>
        <v>0.5</v>
      </c>
      <c r="K46" s="30">
        <f t="shared" si="19"/>
        <v>1.1599999999999999</v>
      </c>
      <c r="L46" s="30">
        <f t="shared" si="20"/>
        <v>52.33</v>
      </c>
      <c r="M46" s="30">
        <f t="shared" si="21"/>
        <v>48.14</v>
      </c>
      <c r="N46" s="30">
        <f t="shared" si="22"/>
        <v>5.03</v>
      </c>
      <c r="O46" s="45"/>
      <c r="P46" s="1"/>
      <c r="R46" s="31" t="s">
        <v>99</v>
      </c>
      <c r="S46" s="65">
        <v>29</v>
      </c>
      <c r="T46" s="32" t="s">
        <v>98</v>
      </c>
      <c r="U46" s="33"/>
    </row>
    <row r="47" spans="1:21" ht="14.25" x14ac:dyDescent="0.2">
      <c r="A47" s="34" t="s">
        <v>152</v>
      </c>
      <c r="B47" s="35" t="s">
        <v>243</v>
      </c>
      <c r="C47" s="53">
        <v>77.66</v>
      </c>
      <c r="D47" s="26">
        <v>8</v>
      </c>
      <c r="E47" s="27">
        <f t="shared" si="23"/>
        <v>0.8</v>
      </c>
      <c r="F47" s="28">
        <f t="shared" si="16"/>
        <v>0.08</v>
      </c>
      <c r="G47" s="82">
        <v>3.62</v>
      </c>
      <c r="H47" s="82">
        <v>1.68</v>
      </c>
      <c r="I47" s="29">
        <f t="shared" si="17"/>
        <v>164.64</v>
      </c>
      <c r="J47" s="27">
        <f t="shared" si="18"/>
        <v>2.52</v>
      </c>
      <c r="K47" s="30">
        <f t="shared" si="19"/>
        <v>5.82</v>
      </c>
      <c r="L47" s="30">
        <f t="shared" si="20"/>
        <v>170.46</v>
      </c>
      <c r="M47" s="30">
        <f t="shared" si="21"/>
        <v>154.01</v>
      </c>
      <c r="N47" s="30">
        <f t="shared" si="22"/>
        <v>19.739999999999998</v>
      </c>
      <c r="O47" s="45"/>
      <c r="P47" s="1"/>
      <c r="R47" s="31" t="s">
        <v>97</v>
      </c>
      <c r="S47" s="65">
        <v>2</v>
      </c>
      <c r="T47" s="32" t="s">
        <v>96</v>
      </c>
      <c r="U47" s="33"/>
    </row>
    <row r="48" spans="1:21" ht="14.25" x14ac:dyDescent="0.2">
      <c r="A48" s="34" t="s">
        <v>244</v>
      </c>
      <c r="B48" s="35" t="s">
        <v>243</v>
      </c>
      <c r="C48" s="53">
        <v>18.03</v>
      </c>
      <c r="D48" s="26">
        <v>8</v>
      </c>
      <c r="E48" s="27">
        <f t="shared" si="23"/>
        <v>0.8</v>
      </c>
      <c r="F48" s="28">
        <f t="shared" si="16"/>
        <v>0.08</v>
      </c>
      <c r="G48" s="82">
        <v>1</v>
      </c>
      <c r="H48" s="82">
        <v>1.68</v>
      </c>
      <c r="I48" s="29">
        <f t="shared" si="17"/>
        <v>19.329999999999998</v>
      </c>
      <c r="J48" s="27">
        <f t="shared" si="18"/>
        <v>0.57999999999999996</v>
      </c>
      <c r="K48" s="30">
        <f t="shared" si="19"/>
        <v>1.35</v>
      </c>
      <c r="L48" s="30">
        <f t="shared" si="20"/>
        <v>20.68</v>
      </c>
      <c r="M48" s="30">
        <f t="shared" si="21"/>
        <v>17.809999999999999</v>
      </c>
      <c r="N48" s="30">
        <f t="shared" si="22"/>
        <v>3.44</v>
      </c>
      <c r="O48" s="45"/>
      <c r="P48" s="1"/>
      <c r="R48" s="31" t="s">
        <v>95</v>
      </c>
      <c r="S48" s="65">
        <v>3</v>
      </c>
      <c r="T48" s="32" t="s">
        <v>94</v>
      </c>
      <c r="U48" s="33"/>
    </row>
    <row r="49" spans="1:20" ht="14.25" x14ac:dyDescent="0.2">
      <c r="A49" s="35" t="s">
        <v>243</v>
      </c>
      <c r="B49" s="35" t="s">
        <v>242</v>
      </c>
      <c r="C49" s="53">
        <v>20.149999999999999</v>
      </c>
      <c r="D49" s="26">
        <v>8</v>
      </c>
      <c r="E49" s="27">
        <f t="shared" si="23"/>
        <v>0.8</v>
      </c>
      <c r="F49" s="28">
        <f t="shared" si="16"/>
        <v>0.08</v>
      </c>
      <c r="G49" s="82">
        <v>1.68</v>
      </c>
      <c r="H49" s="82">
        <v>1.6</v>
      </c>
      <c r="I49" s="29">
        <f t="shared" si="17"/>
        <v>26.44</v>
      </c>
      <c r="J49" s="27">
        <f t="shared" si="18"/>
        <v>0.65</v>
      </c>
      <c r="K49" s="30">
        <f t="shared" si="19"/>
        <v>1.51</v>
      </c>
      <c r="L49" s="30">
        <f t="shared" si="20"/>
        <v>27.95</v>
      </c>
      <c r="M49" s="30">
        <f t="shared" si="21"/>
        <v>24.5</v>
      </c>
      <c r="N49" s="30">
        <f t="shared" si="22"/>
        <v>4.1399999999999997</v>
      </c>
      <c r="O49" s="45"/>
      <c r="P49" s="1"/>
      <c r="R49" s="31" t="s">
        <v>92</v>
      </c>
      <c r="S49" s="57">
        <v>5</v>
      </c>
      <c r="T49" s="4" t="s">
        <v>91</v>
      </c>
    </row>
    <row r="50" spans="1:20" ht="14.25" x14ac:dyDescent="0.2">
      <c r="A50" s="35" t="s">
        <v>242</v>
      </c>
      <c r="B50" s="35" t="s">
        <v>241</v>
      </c>
      <c r="C50" s="53">
        <v>52.28</v>
      </c>
      <c r="D50" s="26">
        <v>8</v>
      </c>
      <c r="E50" s="27">
        <f t="shared" si="23"/>
        <v>0.8</v>
      </c>
      <c r="F50" s="28">
        <f t="shared" si="16"/>
        <v>0.08</v>
      </c>
      <c r="G50" s="82">
        <v>1.6</v>
      </c>
      <c r="H50" s="82">
        <v>1.43</v>
      </c>
      <c r="I50" s="29">
        <f t="shared" si="17"/>
        <v>63.36</v>
      </c>
      <c r="J50" s="27">
        <f t="shared" si="18"/>
        <v>1.7</v>
      </c>
      <c r="K50" s="30">
        <f t="shared" si="19"/>
        <v>3.92</v>
      </c>
      <c r="L50" s="30">
        <f t="shared" si="20"/>
        <v>67.28</v>
      </c>
      <c r="M50" s="30">
        <f t="shared" si="21"/>
        <v>58.58</v>
      </c>
      <c r="N50" s="30">
        <f t="shared" si="22"/>
        <v>10.44</v>
      </c>
      <c r="O50" s="45"/>
      <c r="P50" s="1"/>
      <c r="R50" s="31" t="s">
        <v>89</v>
      </c>
      <c r="S50" s="57">
        <v>3</v>
      </c>
      <c r="T50" s="4" t="s">
        <v>88</v>
      </c>
    </row>
    <row r="51" spans="1:20" ht="14.25" x14ac:dyDescent="0.2">
      <c r="A51" s="35" t="s">
        <v>240</v>
      </c>
      <c r="B51" s="35" t="s">
        <v>207</v>
      </c>
      <c r="C51" s="53">
        <v>56.49</v>
      </c>
      <c r="D51" s="26">
        <v>8</v>
      </c>
      <c r="E51" s="27">
        <f t="shared" si="23"/>
        <v>0.8</v>
      </c>
      <c r="F51" s="28">
        <f t="shared" si="16"/>
        <v>0.08</v>
      </c>
      <c r="G51" s="82">
        <v>4.3899999999999997</v>
      </c>
      <c r="H51" s="82">
        <v>1.03</v>
      </c>
      <c r="I51" s="29">
        <f t="shared" si="17"/>
        <v>122.47</v>
      </c>
      <c r="J51" s="27">
        <f t="shared" si="18"/>
        <v>1.83</v>
      </c>
      <c r="K51" s="30">
        <f t="shared" si="19"/>
        <v>4.24</v>
      </c>
      <c r="L51" s="30">
        <f t="shared" si="20"/>
        <v>126.71</v>
      </c>
      <c r="M51" s="30">
        <f t="shared" si="21"/>
        <v>114.61</v>
      </c>
      <c r="N51" s="30">
        <f t="shared" si="22"/>
        <v>14.52</v>
      </c>
      <c r="O51" s="45"/>
      <c r="P51" s="1"/>
      <c r="R51" s="31" t="s">
        <v>87</v>
      </c>
      <c r="S51" s="57">
        <v>2</v>
      </c>
      <c r="T51" s="4" t="s">
        <v>86</v>
      </c>
    </row>
    <row r="52" spans="1:20" ht="14.25" x14ac:dyDescent="0.2">
      <c r="A52" s="35" t="s">
        <v>199</v>
      </c>
      <c r="B52" s="35" t="s">
        <v>207</v>
      </c>
      <c r="C52" s="53">
        <v>26.83</v>
      </c>
      <c r="D52" s="26">
        <v>8</v>
      </c>
      <c r="E52" s="27">
        <f t="shared" si="23"/>
        <v>0.8</v>
      </c>
      <c r="F52" s="28">
        <f t="shared" si="16"/>
        <v>0.08</v>
      </c>
      <c r="G52" s="82">
        <v>2.89</v>
      </c>
      <c r="H52" s="82">
        <v>1.03</v>
      </c>
      <c r="I52" s="29">
        <f t="shared" si="17"/>
        <v>42.07</v>
      </c>
      <c r="J52" s="27">
        <f t="shared" si="18"/>
        <v>0.87</v>
      </c>
      <c r="K52" s="30">
        <f t="shared" si="19"/>
        <v>2.0099999999999998</v>
      </c>
      <c r="L52" s="30">
        <f t="shared" si="20"/>
        <v>44.08</v>
      </c>
      <c r="M52" s="30">
        <f t="shared" si="21"/>
        <v>39.14</v>
      </c>
      <c r="N52" s="30">
        <f t="shared" si="22"/>
        <v>5.93</v>
      </c>
      <c r="O52" s="45"/>
      <c r="P52" s="1"/>
      <c r="R52" s="31" t="s">
        <v>85</v>
      </c>
      <c r="S52" s="57">
        <v>4</v>
      </c>
      <c r="T52" s="4" t="s">
        <v>84</v>
      </c>
    </row>
    <row r="53" spans="1:20" ht="14.25" x14ac:dyDescent="0.2">
      <c r="A53" s="35" t="s">
        <v>239</v>
      </c>
      <c r="B53" s="35" t="s">
        <v>207</v>
      </c>
      <c r="C53" s="53">
        <v>37.92</v>
      </c>
      <c r="D53" s="26">
        <v>8</v>
      </c>
      <c r="E53" s="27">
        <f t="shared" si="23"/>
        <v>0.8</v>
      </c>
      <c r="F53" s="28">
        <f t="shared" si="16"/>
        <v>0.08</v>
      </c>
      <c r="G53" s="82">
        <v>1.61</v>
      </c>
      <c r="H53" s="82">
        <v>1.07</v>
      </c>
      <c r="I53" s="29">
        <f t="shared" si="17"/>
        <v>40.65</v>
      </c>
      <c r="J53" s="27">
        <f t="shared" si="18"/>
        <v>1.23</v>
      </c>
      <c r="K53" s="30">
        <f t="shared" si="19"/>
        <v>2.84</v>
      </c>
      <c r="L53" s="30">
        <f t="shared" si="20"/>
        <v>43.49</v>
      </c>
      <c r="M53" s="30">
        <f t="shared" si="21"/>
        <v>37.450000000000003</v>
      </c>
      <c r="N53" s="30">
        <f t="shared" si="22"/>
        <v>7.25</v>
      </c>
      <c r="O53" s="45"/>
      <c r="P53" s="1"/>
      <c r="R53" s="31" t="s">
        <v>83</v>
      </c>
      <c r="S53" s="57">
        <v>1</v>
      </c>
      <c r="T53" s="4" t="s">
        <v>82</v>
      </c>
    </row>
    <row r="54" spans="1:20" ht="14.25" x14ac:dyDescent="0.2">
      <c r="A54" s="35" t="s">
        <v>207</v>
      </c>
      <c r="B54" s="35" t="s">
        <v>227</v>
      </c>
      <c r="C54" s="53">
        <v>42.43</v>
      </c>
      <c r="D54" s="26">
        <v>8</v>
      </c>
      <c r="E54" s="27">
        <f t="shared" si="23"/>
        <v>0.8</v>
      </c>
      <c r="F54" s="28">
        <f t="shared" si="16"/>
        <v>0.08</v>
      </c>
      <c r="G54" s="82">
        <v>1.07</v>
      </c>
      <c r="H54" s="82">
        <v>1.81</v>
      </c>
      <c r="I54" s="29">
        <f t="shared" si="17"/>
        <v>48.88</v>
      </c>
      <c r="J54" s="27">
        <f t="shared" si="18"/>
        <v>1.38</v>
      </c>
      <c r="K54" s="30">
        <f t="shared" si="19"/>
        <v>3.18</v>
      </c>
      <c r="L54" s="30">
        <f t="shared" si="20"/>
        <v>52.06</v>
      </c>
      <c r="M54" s="30">
        <f t="shared" si="21"/>
        <v>45.13</v>
      </c>
      <c r="N54" s="30">
        <f t="shared" si="22"/>
        <v>8.32</v>
      </c>
      <c r="O54" s="45"/>
      <c r="P54" s="1"/>
      <c r="R54" s="31"/>
    </row>
    <row r="55" spans="1:20" ht="14.25" x14ac:dyDescent="0.2">
      <c r="A55" s="35" t="s">
        <v>238</v>
      </c>
      <c r="B55" s="35" t="s">
        <v>237</v>
      </c>
      <c r="C55" s="53">
        <v>31.97</v>
      </c>
      <c r="D55" s="26">
        <v>8</v>
      </c>
      <c r="E55" s="27">
        <f t="shared" si="23"/>
        <v>0.8</v>
      </c>
      <c r="F55" s="28">
        <f t="shared" si="16"/>
        <v>0.08</v>
      </c>
      <c r="G55" s="82">
        <v>1</v>
      </c>
      <c r="H55" s="82">
        <v>1.1100000000000001</v>
      </c>
      <c r="I55" s="29">
        <f t="shared" si="17"/>
        <v>26.98</v>
      </c>
      <c r="J55" s="27">
        <f t="shared" si="18"/>
        <v>1.04</v>
      </c>
      <c r="K55" s="30">
        <f t="shared" si="19"/>
        <v>2.4</v>
      </c>
      <c r="L55" s="30">
        <f t="shared" si="20"/>
        <v>29.38</v>
      </c>
      <c r="M55" s="30">
        <f t="shared" si="21"/>
        <v>24.64</v>
      </c>
      <c r="N55" s="30">
        <f t="shared" si="22"/>
        <v>5.69</v>
      </c>
      <c r="O55" s="45"/>
      <c r="P55" s="1"/>
      <c r="R55" s="31"/>
    </row>
    <row r="56" spans="1:20" ht="14.25" x14ac:dyDescent="0.2">
      <c r="A56" s="35" t="s">
        <v>207</v>
      </c>
      <c r="B56" s="35" t="s">
        <v>230</v>
      </c>
      <c r="C56" s="53">
        <v>44.8</v>
      </c>
      <c r="D56" s="26">
        <v>8</v>
      </c>
      <c r="E56" s="27">
        <f t="shared" si="23"/>
        <v>0.8</v>
      </c>
      <c r="F56" s="28">
        <f t="shared" si="16"/>
        <v>0.08</v>
      </c>
      <c r="G56" s="82">
        <v>1.1100000000000001</v>
      </c>
      <c r="H56" s="82">
        <v>3.1</v>
      </c>
      <c r="I56" s="29">
        <f t="shared" si="17"/>
        <v>75.44</v>
      </c>
      <c r="J56" s="27">
        <f t="shared" si="18"/>
        <v>1.45</v>
      </c>
      <c r="K56" s="30">
        <f t="shared" si="19"/>
        <v>3.36</v>
      </c>
      <c r="L56" s="30">
        <f t="shared" si="20"/>
        <v>78.8</v>
      </c>
      <c r="M56" s="30">
        <f t="shared" si="21"/>
        <v>70.290000000000006</v>
      </c>
      <c r="N56" s="30">
        <f t="shared" si="22"/>
        <v>10.210000000000001</v>
      </c>
      <c r="O56" s="45"/>
      <c r="P56" s="1"/>
      <c r="R56" s="31"/>
      <c r="S56" s="59">
        <f>SUM(S46:S55)</f>
        <v>49</v>
      </c>
    </row>
    <row r="57" spans="1:20" ht="14.25" x14ac:dyDescent="0.2">
      <c r="A57" s="35" t="s">
        <v>236</v>
      </c>
      <c r="B57" s="35" t="s">
        <v>235</v>
      </c>
      <c r="C57" s="53">
        <v>33.1</v>
      </c>
      <c r="D57" s="26">
        <v>8</v>
      </c>
      <c r="E57" s="27">
        <f t="shared" si="23"/>
        <v>0.8</v>
      </c>
      <c r="F57" s="28">
        <f t="shared" si="16"/>
        <v>0.08</v>
      </c>
      <c r="G57" s="82">
        <v>1.03</v>
      </c>
      <c r="H57" s="82">
        <v>1.21</v>
      </c>
      <c r="I57" s="29">
        <f t="shared" si="17"/>
        <v>29.66</v>
      </c>
      <c r="J57" s="27">
        <f t="shared" si="18"/>
        <v>1.07</v>
      </c>
      <c r="K57" s="30">
        <f t="shared" si="19"/>
        <v>2.48</v>
      </c>
      <c r="L57" s="30">
        <f t="shared" si="20"/>
        <v>32.14</v>
      </c>
      <c r="M57" s="30">
        <f t="shared" si="21"/>
        <v>27.16</v>
      </c>
      <c r="N57" s="30">
        <f t="shared" si="22"/>
        <v>5.98</v>
      </c>
      <c r="O57" s="45"/>
      <c r="P57" s="1"/>
      <c r="R57" s="31"/>
    </row>
    <row r="58" spans="1:20" ht="14.25" x14ac:dyDescent="0.2">
      <c r="A58" s="34" t="s">
        <v>235</v>
      </c>
      <c r="B58" s="35" t="s">
        <v>234</v>
      </c>
      <c r="C58" s="53">
        <v>43.47</v>
      </c>
      <c r="D58" s="26">
        <v>8</v>
      </c>
      <c r="E58" s="27">
        <f t="shared" si="23"/>
        <v>0.8</v>
      </c>
      <c r="F58" s="28">
        <f t="shared" si="16"/>
        <v>0.08</v>
      </c>
      <c r="G58" s="82">
        <v>1.21</v>
      </c>
      <c r="H58" s="82">
        <v>1.04</v>
      </c>
      <c r="I58" s="29">
        <f t="shared" si="17"/>
        <v>39.119999999999997</v>
      </c>
      <c r="J58" s="27">
        <f t="shared" si="18"/>
        <v>1.41</v>
      </c>
      <c r="K58" s="30">
        <f t="shared" si="19"/>
        <v>3.26</v>
      </c>
      <c r="L58" s="30">
        <f t="shared" si="20"/>
        <v>42.38</v>
      </c>
      <c r="M58" s="30">
        <f t="shared" si="21"/>
        <v>35.82</v>
      </c>
      <c r="N58" s="30">
        <f t="shared" si="22"/>
        <v>7.87</v>
      </c>
      <c r="O58" s="45"/>
      <c r="P58" s="1"/>
    </row>
    <row r="59" spans="1:20" ht="14.25" x14ac:dyDescent="0.2">
      <c r="A59" s="34" t="s">
        <v>193</v>
      </c>
      <c r="B59" s="35" t="s">
        <v>192</v>
      </c>
      <c r="C59" s="53">
        <v>39.94</v>
      </c>
      <c r="D59" s="26">
        <v>8</v>
      </c>
      <c r="E59" s="27">
        <f t="shared" si="23"/>
        <v>0.8</v>
      </c>
      <c r="F59" s="28">
        <f t="shared" si="16"/>
        <v>0.08</v>
      </c>
      <c r="G59" s="82">
        <v>1.04</v>
      </c>
      <c r="H59" s="82">
        <v>2.4</v>
      </c>
      <c r="I59" s="29">
        <f t="shared" si="17"/>
        <v>54.96</v>
      </c>
      <c r="J59" s="27">
        <f t="shared" si="18"/>
        <v>1.3</v>
      </c>
      <c r="K59" s="30">
        <f t="shared" si="19"/>
        <v>3</v>
      </c>
      <c r="L59" s="30">
        <f t="shared" si="20"/>
        <v>57.96</v>
      </c>
      <c r="M59" s="30">
        <f t="shared" si="21"/>
        <v>50.98</v>
      </c>
      <c r="N59" s="30">
        <f t="shared" si="22"/>
        <v>8.3800000000000008</v>
      </c>
      <c r="O59" s="45"/>
      <c r="P59" s="1"/>
      <c r="R59" s="31"/>
    </row>
    <row r="60" spans="1:20" ht="14.25" x14ac:dyDescent="0.2">
      <c r="A60" s="34" t="s">
        <v>233</v>
      </c>
      <c r="B60" s="35" t="s">
        <v>207</v>
      </c>
      <c r="C60" s="53">
        <v>23.08</v>
      </c>
      <c r="D60" s="26">
        <v>8</v>
      </c>
      <c r="E60" s="27">
        <f t="shared" si="23"/>
        <v>0.8</v>
      </c>
      <c r="F60" s="28">
        <f t="shared" si="16"/>
        <v>0.08</v>
      </c>
      <c r="G60" s="82">
        <v>1.01</v>
      </c>
      <c r="H60" s="82">
        <v>1.31</v>
      </c>
      <c r="I60" s="29">
        <f t="shared" si="17"/>
        <v>21.42</v>
      </c>
      <c r="J60" s="27">
        <f t="shared" si="18"/>
        <v>0.75</v>
      </c>
      <c r="K60" s="30">
        <f t="shared" si="19"/>
        <v>1.73</v>
      </c>
      <c r="L60" s="30">
        <f t="shared" si="20"/>
        <v>23.15</v>
      </c>
      <c r="M60" s="30">
        <f t="shared" si="21"/>
        <v>19.64</v>
      </c>
      <c r="N60" s="30">
        <f t="shared" si="22"/>
        <v>4.21</v>
      </c>
      <c r="O60" s="45"/>
      <c r="P60" s="1"/>
      <c r="R60" s="31"/>
    </row>
    <row r="61" spans="1:20" ht="14.25" x14ac:dyDescent="0.2">
      <c r="A61" s="34" t="s">
        <v>207</v>
      </c>
      <c r="B61" s="35" t="s">
        <v>232</v>
      </c>
      <c r="C61" s="53">
        <v>37.58</v>
      </c>
      <c r="D61" s="26">
        <v>8</v>
      </c>
      <c r="E61" s="27">
        <f t="shared" si="23"/>
        <v>0.8</v>
      </c>
      <c r="F61" s="28">
        <f t="shared" si="16"/>
        <v>0.08</v>
      </c>
      <c r="G61" s="82">
        <v>1.31</v>
      </c>
      <c r="H61" s="82">
        <v>2.4</v>
      </c>
      <c r="I61" s="29">
        <f t="shared" si="17"/>
        <v>55.77</v>
      </c>
      <c r="J61" s="27">
        <f t="shared" si="18"/>
        <v>1.22</v>
      </c>
      <c r="K61" s="30">
        <f t="shared" si="19"/>
        <v>2.82</v>
      </c>
      <c r="L61" s="30">
        <f t="shared" si="20"/>
        <v>58.59</v>
      </c>
      <c r="M61" s="30">
        <f t="shared" si="21"/>
        <v>51.82</v>
      </c>
      <c r="N61" s="30">
        <f t="shared" si="22"/>
        <v>8.1199999999999992</v>
      </c>
      <c r="O61" s="45"/>
      <c r="P61" s="1"/>
      <c r="R61" s="31"/>
    </row>
    <row r="62" spans="1:20" ht="14.25" x14ac:dyDescent="0.2">
      <c r="A62" s="34" t="s">
        <v>231</v>
      </c>
      <c r="B62" s="35" t="s">
        <v>191</v>
      </c>
      <c r="C62" s="53">
        <v>7.27</v>
      </c>
      <c r="D62" s="26">
        <v>8</v>
      </c>
      <c r="E62" s="27">
        <f t="shared" si="23"/>
        <v>0.8</v>
      </c>
      <c r="F62" s="28">
        <f t="shared" si="16"/>
        <v>0.08</v>
      </c>
      <c r="G62" s="82">
        <v>2.4</v>
      </c>
      <c r="H62" s="82">
        <v>3.1</v>
      </c>
      <c r="I62" s="29">
        <f t="shared" si="17"/>
        <v>15.99</v>
      </c>
      <c r="J62" s="27">
        <f t="shared" si="18"/>
        <v>0.24</v>
      </c>
      <c r="K62" s="30">
        <f t="shared" si="19"/>
        <v>0.55000000000000004</v>
      </c>
      <c r="L62" s="30">
        <f t="shared" si="20"/>
        <v>16.54</v>
      </c>
      <c r="M62" s="30">
        <f t="shared" si="21"/>
        <v>14.96</v>
      </c>
      <c r="N62" s="30">
        <f t="shared" si="22"/>
        <v>1.9</v>
      </c>
      <c r="O62" s="45"/>
      <c r="P62" s="1"/>
      <c r="R62" s="31"/>
    </row>
    <row r="63" spans="1:20" ht="14.25" x14ac:dyDescent="0.2">
      <c r="A63" s="34" t="s">
        <v>230</v>
      </c>
      <c r="B63" s="35" t="s">
        <v>227</v>
      </c>
      <c r="C63" s="53">
        <v>80.069999999999993</v>
      </c>
      <c r="D63" s="26">
        <v>8</v>
      </c>
      <c r="E63" s="27">
        <f t="shared" si="23"/>
        <v>0.8</v>
      </c>
      <c r="F63" s="28">
        <f t="shared" si="16"/>
        <v>0.08</v>
      </c>
      <c r="G63" s="82">
        <v>3.1</v>
      </c>
      <c r="H63" s="82">
        <v>1.81</v>
      </c>
      <c r="I63" s="29">
        <f t="shared" si="17"/>
        <v>157.26</v>
      </c>
      <c r="J63" s="27">
        <f t="shared" si="18"/>
        <v>2.6</v>
      </c>
      <c r="K63" s="30">
        <f t="shared" si="19"/>
        <v>6.01</v>
      </c>
      <c r="L63" s="30">
        <f t="shared" si="20"/>
        <v>163.27000000000001</v>
      </c>
      <c r="M63" s="30">
        <f t="shared" si="21"/>
        <v>146.93</v>
      </c>
      <c r="N63" s="30">
        <f t="shared" si="22"/>
        <v>19.61</v>
      </c>
      <c r="O63" s="45"/>
      <c r="P63" s="1"/>
      <c r="R63" s="31"/>
    </row>
    <row r="64" spans="1:20" ht="14.25" x14ac:dyDescent="0.2">
      <c r="A64" s="34" t="s">
        <v>229</v>
      </c>
      <c r="B64" s="35" t="s">
        <v>227</v>
      </c>
      <c r="C64" s="53">
        <v>38.89</v>
      </c>
      <c r="D64" s="26">
        <v>8</v>
      </c>
      <c r="E64" s="27">
        <f t="shared" si="23"/>
        <v>0.8</v>
      </c>
      <c r="F64" s="28">
        <f t="shared" si="16"/>
        <v>0.08</v>
      </c>
      <c r="G64" s="82">
        <v>1</v>
      </c>
      <c r="H64" s="82">
        <v>1.81</v>
      </c>
      <c r="I64" s="29">
        <f t="shared" si="17"/>
        <v>43.71</v>
      </c>
      <c r="J64" s="27">
        <f t="shared" si="18"/>
        <v>1.26</v>
      </c>
      <c r="K64" s="30">
        <f t="shared" si="19"/>
        <v>2.92</v>
      </c>
      <c r="L64" s="30">
        <f t="shared" si="20"/>
        <v>46.63</v>
      </c>
      <c r="M64" s="30">
        <f t="shared" si="21"/>
        <v>40.33</v>
      </c>
      <c r="N64" s="30">
        <f t="shared" si="22"/>
        <v>7.56</v>
      </c>
      <c r="O64" s="45"/>
      <c r="P64" s="1"/>
      <c r="R64" s="31"/>
    </row>
    <row r="65" spans="1:18" ht="14.25" x14ac:dyDescent="0.2">
      <c r="A65" s="34" t="s">
        <v>167</v>
      </c>
      <c r="B65" s="35" t="s">
        <v>166</v>
      </c>
      <c r="C65" s="53">
        <v>73.62</v>
      </c>
      <c r="D65" s="26">
        <v>8</v>
      </c>
      <c r="E65" s="27">
        <f t="shared" si="23"/>
        <v>0.8</v>
      </c>
      <c r="F65" s="28">
        <f t="shared" si="16"/>
        <v>0.08</v>
      </c>
      <c r="G65" s="82">
        <v>1.81</v>
      </c>
      <c r="H65" s="82">
        <v>3.76</v>
      </c>
      <c r="I65" s="29">
        <f t="shared" si="17"/>
        <v>164.03</v>
      </c>
      <c r="J65" s="27">
        <f t="shared" si="18"/>
        <v>2.39</v>
      </c>
      <c r="K65" s="30">
        <f t="shared" si="19"/>
        <v>5.52</v>
      </c>
      <c r="L65" s="30">
        <f t="shared" si="20"/>
        <v>169.55</v>
      </c>
      <c r="M65" s="30">
        <f t="shared" si="21"/>
        <v>153.56</v>
      </c>
      <c r="N65" s="30">
        <f t="shared" si="22"/>
        <v>19.190000000000001</v>
      </c>
      <c r="O65" s="45"/>
      <c r="P65" s="1"/>
      <c r="R65" s="31"/>
    </row>
    <row r="66" spans="1:18" ht="14.25" x14ac:dyDescent="0.2">
      <c r="A66" s="34" t="s">
        <v>166</v>
      </c>
      <c r="B66" s="35" t="s">
        <v>205</v>
      </c>
      <c r="C66" s="53">
        <v>6.42</v>
      </c>
      <c r="D66" s="26">
        <v>8</v>
      </c>
      <c r="E66" s="27">
        <f t="shared" si="23"/>
        <v>0.8</v>
      </c>
      <c r="F66" s="28">
        <f t="shared" si="16"/>
        <v>0.08</v>
      </c>
      <c r="G66" s="82">
        <v>3.76</v>
      </c>
      <c r="H66" s="82">
        <v>4.3499999999999996</v>
      </c>
      <c r="I66" s="29">
        <f t="shared" si="17"/>
        <v>20.83</v>
      </c>
      <c r="J66" s="27">
        <f t="shared" si="18"/>
        <v>0.21</v>
      </c>
      <c r="K66" s="30">
        <f t="shared" si="19"/>
        <v>0.48</v>
      </c>
      <c r="L66" s="30">
        <f t="shared" si="20"/>
        <v>21.31</v>
      </c>
      <c r="M66" s="30">
        <f t="shared" si="21"/>
        <v>19.59</v>
      </c>
      <c r="N66" s="30">
        <f t="shared" si="22"/>
        <v>2.06</v>
      </c>
      <c r="O66" s="45"/>
      <c r="P66" s="1"/>
      <c r="R66" s="31"/>
    </row>
    <row r="67" spans="1:18" ht="14.25" x14ac:dyDescent="0.2">
      <c r="A67" s="34" t="s">
        <v>228</v>
      </c>
      <c r="B67" s="35" t="s">
        <v>227</v>
      </c>
      <c r="C67" s="53">
        <v>42.92</v>
      </c>
      <c r="D67" s="26">
        <v>8</v>
      </c>
      <c r="E67" s="27">
        <f t="shared" si="23"/>
        <v>0.8</v>
      </c>
      <c r="F67" s="28">
        <f t="shared" si="16"/>
        <v>0.08</v>
      </c>
      <c r="G67" s="82">
        <v>1</v>
      </c>
      <c r="H67" s="82">
        <v>4.3499999999999996</v>
      </c>
      <c r="I67" s="29">
        <f t="shared" si="17"/>
        <v>91.85</v>
      </c>
      <c r="J67" s="27">
        <f t="shared" si="18"/>
        <v>1.39</v>
      </c>
      <c r="K67" s="30">
        <f t="shared" si="19"/>
        <v>3.22</v>
      </c>
      <c r="L67" s="30">
        <f t="shared" si="20"/>
        <v>95.07</v>
      </c>
      <c r="M67" s="30">
        <f t="shared" si="21"/>
        <v>85.94</v>
      </c>
      <c r="N67" s="30">
        <f t="shared" si="22"/>
        <v>10.96</v>
      </c>
      <c r="O67" s="45"/>
      <c r="P67" s="1"/>
      <c r="R67" s="31"/>
    </row>
    <row r="68" spans="1:18" ht="14.25" x14ac:dyDescent="0.2">
      <c r="A68" s="34" t="s">
        <v>226</v>
      </c>
      <c r="B68" s="35" t="s">
        <v>204</v>
      </c>
      <c r="C68" s="53">
        <v>70.22</v>
      </c>
      <c r="D68" s="26">
        <v>8</v>
      </c>
      <c r="E68" s="27">
        <f t="shared" si="23"/>
        <v>0.8</v>
      </c>
      <c r="F68" s="28">
        <f t="shared" si="16"/>
        <v>0.08</v>
      </c>
      <c r="G68" s="82">
        <v>4.3499999999999996</v>
      </c>
      <c r="H68" s="82">
        <v>1.45</v>
      </c>
      <c r="I68" s="29">
        <f t="shared" si="17"/>
        <v>162.91</v>
      </c>
      <c r="J68" s="27">
        <f t="shared" si="18"/>
        <v>2.2799999999999998</v>
      </c>
      <c r="K68" s="30">
        <f t="shared" si="19"/>
        <v>5.27</v>
      </c>
      <c r="L68" s="30">
        <f t="shared" si="20"/>
        <v>168.18</v>
      </c>
      <c r="M68" s="30">
        <f t="shared" si="21"/>
        <v>152.6</v>
      </c>
      <c r="N68" s="30">
        <f t="shared" si="22"/>
        <v>18.7</v>
      </c>
      <c r="O68" s="45"/>
      <c r="P68" s="1"/>
      <c r="R68" s="31"/>
    </row>
    <row r="69" spans="1:18" ht="14.25" x14ac:dyDescent="0.2">
      <c r="A69" s="34" t="s">
        <v>204</v>
      </c>
      <c r="B69" s="35" t="s">
        <v>203</v>
      </c>
      <c r="C69" s="53">
        <v>43.9</v>
      </c>
      <c r="D69" s="26">
        <v>8</v>
      </c>
      <c r="E69" s="27">
        <f t="shared" si="23"/>
        <v>0.8</v>
      </c>
      <c r="F69" s="28">
        <f t="shared" si="16"/>
        <v>0.08</v>
      </c>
      <c r="G69" s="82">
        <v>1.45</v>
      </c>
      <c r="H69" s="82">
        <v>1.1499999999999999</v>
      </c>
      <c r="I69" s="29">
        <f t="shared" si="17"/>
        <v>45.66</v>
      </c>
      <c r="J69" s="27">
        <f t="shared" si="18"/>
        <v>1.42</v>
      </c>
      <c r="K69" s="30">
        <f t="shared" si="19"/>
        <v>3.29</v>
      </c>
      <c r="L69" s="30">
        <f t="shared" si="20"/>
        <v>48.95</v>
      </c>
      <c r="M69" s="30">
        <f t="shared" si="21"/>
        <v>42.03</v>
      </c>
      <c r="N69" s="30">
        <f t="shared" si="22"/>
        <v>8.3000000000000007</v>
      </c>
      <c r="O69" s="45"/>
      <c r="P69" s="1"/>
      <c r="R69" s="31"/>
    </row>
    <row r="70" spans="1:18" ht="14.25" x14ac:dyDescent="0.2">
      <c r="A70" s="34" t="s">
        <v>203</v>
      </c>
      <c r="B70" s="35" t="s">
        <v>225</v>
      </c>
      <c r="C70" s="53">
        <v>45.73</v>
      </c>
      <c r="D70" s="26">
        <v>8</v>
      </c>
      <c r="E70" s="27">
        <f t="shared" si="23"/>
        <v>0.8</v>
      </c>
      <c r="F70" s="28">
        <f t="shared" si="16"/>
        <v>0.08</v>
      </c>
      <c r="G70" s="82">
        <v>1.1499999999999999</v>
      </c>
      <c r="H70" s="82">
        <v>3.49</v>
      </c>
      <c r="I70" s="29">
        <f t="shared" si="17"/>
        <v>84.87</v>
      </c>
      <c r="J70" s="27">
        <f t="shared" si="18"/>
        <v>1.48</v>
      </c>
      <c r="K70" s="30">
        <f t="shared" si="19"/>
        <v>3.43</v>
      </c>
      <c r="L70" s="30">
        <f t="shared" si="20"/>
        <v>88.3</v>
      </c>
      <c r="M70" s="30">
        <f t="shared" si="21"/>
        <v>79.22</v>
      </c>
      <c r="N70" s="30">
        <f t="shared" si="22"/>
        <v>10.9</v>
      </c>
      <c r="O70" s="45"/>
      <c r="P70" s="1"/>
      <c r="R70" s="31"/>
    </row>
    <row r="71" spans="1:18" ht="14.25" x14ac:dyDescent="0.2">
      <c r="A71" s="34" t="s">
        <v>224</v>
      </c>
      <c r="B71" s="35" t="s">
        <v>222</v>
      </c>
      <c r="C71" s="53">
        <v>63.69</v>
      </c>
      <c r="D71" s="26">
        <v>8</v>
      </c>
      <c r="E71" s="27">
        <f t="shared" si="23"/>
        <v>0.8</v>
      </c>
      <c r="F71" s="28">
        <f t="shared" si="16"/>
        <v>0.08</v>
      </c>
      <c r="G71" s="82">
        <v>1</v>
      </c>
      <c r="H71" s="82">
        <v>1.06</v>
      </c>
      <c r="I71" s="29">
        <f t="shared" si="17"/>
        <v>52.48</v>
      </c>
      <c r="J71" s="27">
        <f t="shared" si="18"/>
        <v>2.0699999999999998</v>
      </c>
      <c r="K71" s="30">
        <f t="shared" si="19"/>
        <v>4.78</v>
      </c>
      <c r="L71" s="30">
        <f t="shared" si="20"/>
        <v>57.26</v>
      </c>
      <c r="M71" s="30">
        <f t="shared" si="21"/>
        <v>47.89</v>
      </c>
      <c r="N71" s="30">
        <f t="shared" si="22"/>
        <v>11.24</v>
      </c>
      <c r="O71" s="45"/>
      <c r="P71" s="1"/>
      <c r="R71" s="31"/>
    </row>
    <row r="72" spans="1:18" ht="14.25" x14ac:dyDescent="0.2">
      <c r="A72" s="34" t="s">
        <v>223</v>
      </c>
      <c r="B72" s="35" t="s">
        <v>222</v>
      </c>
      <c r="C72" s="53">
        <v>21.79</v>
      </c>
      <c r="D72" s="26">
        <v>8</v>
      </c>
      <c r="E72" s="27">
        <f t="shared" si="23"/>
        <v>0.8</v>
      </c>
      <c r="F72" s="28">
        <f t="shared" si="16"/>
        <v>0.08</v>
      </c>
      <c r="G72" s="82">
        <v>1</v>
      </c>
      <c r="H72" s="82">
        <v>1.06</v>
      </c>
      <c r="I72" s="29">
        <f t="shared" si="17"/>
        <v>17.95</v>
      </c>
      <c r="J72" s="27">
        <f t="shared" si="18"/>
        <v>0.71</v>
      </c>
      <c r="K72" s="30">
        <f t="shared" si="19"/>
        <v>1.63</v>
      </c>
      <c r="L72" s="30">
        <f t="shared" si="20"/>
        <v>19.579999999999998</v>
      </c>
      <c r="M72" s="30">
        <f t="shared" si="21"/>
        <v>16.38</v>
      </c>
      <c r="N72" s="30">
        <f t="shared" si="22"/>
        <v>3.84</v>
      </c>
      <c r="O72" s="45"/>
      <c r="P72" s="1"/>
      <c r="R72" s="31"/>
    </row>
    <row r="73" spans="1:18" ht="14.25" x14ac:dyDescent="0.2">
      <c r="A73" s="34" t="s">
        <v>222</v>
      </c>
      <c r="B73" s="35" t="s">
        <v>180</v>
      </c>
      <c r="C73" s="53">
        <v>19.27</v>
      </c>
      <c r="D73" s="26">
        <v>8</v>
      </c>
      <c r="E73" s="27">
        <f t="shared" si="23"/>
        <v>0.8</v>
      </c>
      <c r="F73" s="28">
        <f t="shared" si="16"/>
        <v>0.08</v>
      </c>
      <c r="G73" s="82">
        <v>1.06</v>
      </c>
      <c r="H73" s="82">
        <v>2.17</v>
      </c>
      <c r="I73" s="29">
        <f t="shared" si="17"/>
        <v>24.9</v>
      </c>
      <c r="J73" s="27">
        <f t="shared" si="18"/>
        <v>0.62</v>
      </c>
      <c r="K73" s="30">
        <f t="shared" si="19"/>
        <v>1.45</v>
      </c>
      <c r="L73" s="30">
        <f t="shared" si="20"/>
        <v>26.35</v>
      </c>
      <c r="M73" s="30">
        <f t="shared" si="21"/>
        <v>23.07</v>
      </c>
      <c r="N73" s="30">
        <f t="shared" si="22"/>
        <v>3.94</v>
      </c>
      <c r="O73" s="45"/>
      <c r="P73" s="1"/>
      <c r="R73" s="31"/>
    </row>
    <row r="74" spans="1:18" ht="14.25" x14ac:dyDescent="0.2">
      <c r="A74" s="34" t="s">
        <v>221</v>
      </c>
      <c r="B74" s="35" t="s">
        <v>180</v>
      </c>
      <c r="C74" s="53">
        <v>31.39</v>
      </c>
      <c r="D74" s="26">
        <v>8</v>
      </c>
      <c r="E74" s="27">
        <f t="shared" si="23"/>
        <v>0.8</v>
      </c>
      <c r="F74" s="28">
        <f t="shared" si="16"/>
        <v>0.08</v>
      </c>
      <c r="G74" s="82">
        <v>1.22</v>
      </c>
      <c r="H74" s="82">
        <v>2.17</v>
      </c>
      <c r="I74" s="29">
        <f t="shared" si="17"/>
        <v>42.56</v>
      </c>
      <c r="J74" s="27">
        <f t="shared" si="18"/>
        <v>1.02</v>
      </c>
      <c r="K74" s="30">
        <f t="shared" si="19"/>
        <v>2.35</v>
      </c>
      <c r="L74" s="30">
        <f t="shared" si="20"/>
        <v>44.91</v>
      </c>
      <c r="M74" s="30">
        <f t="shared" si="21"/>
        <v>39.46</v>
      </c>
      <c r="N74" s="30">
        <f t="shared" si="22"/>
        <v>6.54</v>
      </c>
      <c r="O74" s="45"/>
      <c r="P74" s="1"/>
      <c r="R74" s="31"/>
    </row>
    <row r="75" spans="1:18" ht="14.25" x14ac:dyDescent="0.2">
      <c r="A75" s="34" t="s">
        <v>180</v>
      </c>
      <c r="B75" s="35" t="s">
        <v>179</v>
      </c>
      <c r="C75" s="53">
        <v>70.52</v>
      </c>
      <c r="D75" s="26">
        <v>8</v>
      </c>
      <c r="E75" s="27">
        <f t="shared" si="23"/>
        <v>0.8</v>
      </c>
      <c r="F75" s="28">
        <f t="shared" si="16"/>
        <v>0.08</v>
      </c>
      <c r="G75" s="82">
        <v>2.17</v>
      </c>
      <c r="H75" s="82">
        <v>1.77</v>
      </c>
      <c r="I75" s="29">
        <f t="shared" si="17"/>
        <v>111.14</v>
      </c>
      <c r="J75" s="27">
        <f t="shared" si="18"/>
        <v>2.29</v>
      </c>
      <c r="K75" s="30">
        <f t="shared" si="19"/>
        <v>5.29</v>
      </c>
      <c r="L75" s="30">
        <f t="shared" si="20"/>
        <v>116.43</v>
      </c>
      <c r="M75" s="30">
        <f t="shared" si="21"/>
        <v>103.41</v>
      </c>
      <c r="N75" s="30">
        <f t="shared" si="22"/>
        <v>15.62</v>
      </c>
      <c r="O75" s="45"/>
      <c r="P75" s="1"/>
      <c r="R75" s="31"/>
    </row>
    <row r="76" spans="1:18" ht="14.25" x14ac:dyDescent="0.2">
      <c r="A76" s="34" t="s">
        <v>179</v>
      </c>
      <c r="B76" s="35" t="s">
        <v>178</v>
      </c>
      <c r="C76" s="53">
        <v>70.52</v>
      </c>
      <c r="D76" s="26">
        <v>8</v>
      </c>
      <c r="E76" s="27">
        <f t="shared" si="23"/>
        <v>0.8</v>
      </c>
      <c r="F76" s="28">
        <f t="shared" si="16"/>
        <v>0.08</v>
      </c>
      <c r="G76" s="82">
        <v>1.77</v>
      </c>
      <c r="H76" s="82">
        <v>2.77</v>
      </c>
      <c r="I76" s="29">
        <f t="shared" si="17"/>
        <v>128.06</v>
      </c>
      <c r="J76" s="27">
        <f t="shared" si="18"/>
        <v>2.29</v>
      </c>
      <c r="K76" s="30">
        <f t="shared" si="19"/>
        <v>5.29</v>
      </c>
      <c r="L76" s="30">
        <f t="shared" si="20"/>
        <v>133.35</v>
      </c>
      <c r="M76" s="30">
        <f t="shared" si="21"/>
        <v>119.48</v>
      </c>
      <c r="N76" s="30">
        <f t="shared" si="22"/>
        <v>16.64</v>
      </c>
      <c r="O76" s="45"/>
      <c r="P76" s="1"/>
      <c r="R76" s="31"/>
    </row>
    <row r="77" spans="1:18" ht="14.25" x14ac:dyDescent="0.2">
      <c r="A77" s="34" t="s">
        <v>220</v>
      </c>
      <c r="B77" s="35" t="s">
        <v>178</v>
      </c>
      <c r="C77" s="53">
        <v>27.74</v>
      </c>
      <c r="D77" s="26">
        <v>8</v>
      </c>
      <c r="E77" s="27">
        <f t="shared" si="23"/>
        <v>0.8</v>
      </c>
      <c r="F77" s="28">
        <f t="shared" si="16"/>
        <v>0.08</v>
      </c>
      <c r="G77" s="82">
        <v>1</v>
      </c>
      <c r="H77" s="82">
        <v>2.77</v>
      </c>
      <c r="I77" s="29">
        <f t="shared" si="17"/>
        <v>41.83</v>
      </c>
      <c r="J77" s="27">
        <f t="shared" si="18"/>
        <v>0.9</v>
      </c>
      <c r="K77" s="30">
        <f t="shared" si="19"/>
        <v>2.08</v>
      </c>
      <c r="L77" s="30">
        <f t="shared" si="20"/>
        <v>43.91</v>
      </c>
      <c r="M77" s="30">
        <f t="shared" si="21"/>
        <v>38.880000000000003</v>
      </c>
      <c r="N77" s="30">
        <f t="shared" si="22"/>
        <v>6.04</v>
      </c>
      <c r="O77" s="45"/>
      <c r="P77" s="1"/>
      <c r="R77" s="31"/>
    </row>
    <row r="78" spans="1:18" ht="14.25" x14ac:dyDescent="0.2">
      <c r="A78" s="34" t="s">
        <v>219</v>
      </c>
      <c r="B78" s="35" t="s">
        <v>207</v>
      </c>
      <c r="C78" s="53">
        <v>78.03</v>
      </c>
      <c r="D78" s="26">
        <v>8</v>
      </c>
      <c r="E78" s="27">
        <f t="shared" si="23"/>
        <v>0.8</v>
      </c>
      <c r="F78" s="28">
        <f t="shared" si="16"/>
        <v>0.08</v>
      </c>
      <c r="G78" s="82">
        <v>1</v>
      </c>
      <c r="H78" s="82">
        <v>1</v>
      </c>
      <c r="I78" s="29">
        <f t="shared" si="17"/>
        <v>62.42</v>
      </c>
      <c r="J78" s="27">
        <f t="shared" si="18"/>
        <v>2.5299999999999998</v>
      </c>
      <c r="K78" s="30">
        <f t="shared" si="19"/>
        <v>5.85</v>
      </c>
      <c r="L78" s="30">
        <f t="shared" si="20"/>
        <v>68.27</v>
      </c>
      <c r="M78" s="30">
        <f t="shared" si="21"/>
        <v>56.9</v>
      </c>
      <c r="N78" s="30">
        <f t="shared" si="22"/>
        <v>13.64</v>
      </c>
      <c r="O78" s="45"/>
      <c r="P78" s="1"/>
      <c r="R78" s="31"/>
    </row>
    <row r="79" spans="1:18" ht="14.25" x14ac:dyDescent="0.2">
      <c r="A79" s="34" t="s">
        <v>207</v>
      </c>
      <c r="B79" s="35" t="s">
        <v>178</v>
      </c>
      <c r="C79" s="53">
        <v>71.010000000000005</v>
      </c>
      <c r="D79" s="26">
        <v>8</v>
      </c>
      <c r="E79" s="27">
        <f t="shared" si="23"/>
        <v>0.8</v>
      </c>
      <c r="F79" s="28">
        <f t="shared" si="16"/>
        <v>0.08</v>
      </c>
      <c r="G79" s="82">
        <v>1</v>
      </c>
      <c r="H79" s="82">
        <v>2.77</v>
      </c>
      <c r="I79" s="29">
        <f t="shared" si="17"/>
        <v>107.08</v>
      </c>
      <c r="J79" s="27">
        <f t="shared" si="18"/>
        <v>2.2999999999999998</v>
      </c>
      <c r="K79" s="30">
        <f t="shared" si="19"/>
        <v>5.33</v>
      </c>
      <c r="L79" s="30">
        <f t="shared" si="20"/>
        <v>112.41</v>
      </c>
      <c r="M79" s="30">
        <f t="shared" si="21"/>
        <v>99.54</v>
      </c>
      <c r="N79" s="30">
        <f t="shared" si="22"/>
        <v>15.44</v>
      </c>
      <c r="O79" s="45"/>
      <c r="P79" s="1"/>
      <c r="R79" s="31"/>
    </row>
    <row r="80" spans="1:18" ht="14.25" x14ac:dyDescent="0.2">
      <c r="A80" s="34" t="s">
        <v>178</v>
      </c>
      <c r="B80" s="35" t="s">
        <v>177</v>
      </c>
      <c r="C80" s="53">
        <v>69.459999999999994</v>
      </c>
      <c r="D80" s="26">
        <v>8</v>
      </c>
      <c r="E80" s="27">
        <f t="shared" si="23"/>
        <v>0.8</v>
      </c>
      <c r="F80" s="28">
        <f t="shared" si="16"/>
        <v>0.08</v>
      </c>
      <c r="G80" s="82">
        <v>2.77</v>
      </c>
      <c r="H80" s="82">
        <v>1.31</v>
      </c>
      <c r="I80" s="29">
        <f t="shared" si="17"/>
        <v>113.36</v>
      </c>
      <c r="J80" s="27">
        <f t="shared" si="18"/>
        <v>2.25</v>
      </c>
      <c r="K80" s="30">
        <f t="shared" si="19"/>
        <v>5.21</v>
      </c>
      <c r="L80" s="30">
        <f t="shared" si="20"/>
        <v>118.57</v>
      </c>
      <c r="M80" s="30">
        <f t="shared" si="21"/>
        <v>105.55</v>
      </c>
      <c r="N80" s="30">
        <f t="shared" si="22"/>
        <v>15.62</v>
      </c>
      <c r="O80" s="45"/>
      <c r="P80" s="1"/>
      <c r="R80" s="31"/>
    </row>
    <row r="81" spans="1:18" ht="14.25" x14ac:dyDescent="0.2">
      <c r="A81" s="34" t="s">
        <v>218</v>
      </c>
      <c r="B81" s="35" t="s">
        <v>177</v>
      </c>
      <c r="C81" s="53">
        <v>46.79</v>
      </c>
      <c r="D81" s="26">
        <v>8</v>
      </c>
      <c r="E81" s="27">
        <f t="shared" si="23"/>
        <v>0.8</v>
      </c>
      <c r="F81" s="28">
        <f t="shared" si="16"/>
        <v>0.08</v>
      </c>
      <c r="G81" s="82">
        <v>1.25</v>
      </c>
      <c r="H81" s="82">
        <v>1.31</v>
      </c>
      <c r="I81" s="29">
        <f t="shared" si="17"/>
        <v>47.91</v>
      </c>
      <c r="J81" s="27">
        <f t="shared" si="18"/>
        <v>1.52</v>
      </c>
      <c r="K81" s="30">
        <f t="shared" si="19"/>
        <v>3.51</v>
      </c>
      <c r="L81" s="30">
        <f t="shared" si="20"/>
        <v>51.42</v>
      </c>
      <c r="M81" s="30">
        <f t="shared" si="21"/>
        <v>44.07</v>
      </c>
      <c r="N81" s="30">
        <f t="shared" si="22"/>
        <v>8.82</v>
      </c>
      <c r="O81" s="45"/>
      <c r="P81" s="1"/>
      <c r="R81" s="31"/>
    </row>
    <row r="82" spans="1:18" ht="14.25" x14ac:dyDescent="0.2">
      <c r="A82" s="34" t="s">
        <v>177</v>
      </c>
      <c r="B82" s="35" t="s">
        <v>202</v>
      </c>
      <c r="C82" s="53">
        <v>72.84</v>
      </c>
      <c r="D82" s="26">
        <v>8</v>
      </c>
      <c r="E82" s="27">
        <f t="shared" si="23"/>
        <v>0.8</v>
      </c>
      <c r="F82" s="28">
        <f t="shared" si="16"/>
        <v>0.08</v>
      </c>
      <c r="G82" s="82">
        <v>1.31</v>
      </c>
      <c r="H82" s="82">
        <v>1.08</v>
      </c>
      <c r="I82" s="29">
        <f t="shared" si="17"/>
        <v>69.64</v>
      </c>
      <c r="J82" s="27">
        <f t="shared" si="18"/>
        <v>2.36</v>
      </c>
      <c r="K82" s="30">
        <f t="shared" si="19"/>
        <v>5.46</v>
      </c>
      <c r="L82" s="30">
        <f t="shared" si="20"/>
        <v>75.099999999999994</v>
      </c>
      <c r="M82" s="30">
        <f t="shared" si="21"/>
        <v>63.92</v>
      </c>
      <c r="N82" s="30">
        <f t="shared" si="22"/>
        <v>13.42</v>
      </c>
      <c r="O82" s="45"/>
      <c r="P82" s="1"/>
      <c r="R82" s="31"/>
    </row>
    <row r="83" spans="1:18" ht="14.25" x14ac:dyDescent="0.2">
      <c r="A83" s="34" t="s">
        <v>202</v>
      </c>
      <c r="B83" s="35" t="s">
        <v>201</v>
      </c>
      <c r="C83" s="53">
        <v>70.67</v>
      </c>
      <c r="D83" s="26">
        <v>8</v>
      </c>
      <c r="E83" s="27">
        <f t="shared" si="23"/>
        <v>0.8</v>
      </c>
      <c r="F83" s="28">
        <f t="shared" si="16"/>
        <v>0.08</v>
      </c>
      <c r="G83" s="82">
        <v>1.08</v>
      </c>
      <c r="H83" s="82">
        <v>1.26</v>
      </c>
      <c r="I83" s="29">
        <f t="shared" si="17"/>
        <v>66.150000000000006</v>
      </c>
      <c r="J83" s="27">
        <f t="shared" si="18"/>
        <v>2.29</v>
      </c>
      <c r="K83" s="30">
        <f t="shared" si="19"/>
        <v>5.3</v>
      </c>
      <c r="L83" s="30">
        <f t="shared" si="20"/>
        <v>71.45</v>
      </c>
      <c r="M83" s="30">
        <f t="shared" si="21"/>
        <v>60.67</v>
      </c>
      <c r="N83" s="30">
        <f t="shared" si="22"/>
        <v>12.94</v>
      </c>
      <c r="O83" s="45"/>
      <c r="P83" s="1"/>
      <c r="R83" s="31"/>
    </row>
    <row r="84" spans="1:18" ht="14.25" x14ac:dyDescent="0.2">
      <c r="A84" s="34" t="s">
        <v>201</v>
      </c>
      <c r="B84" s="35" t="s">
        <v>200</v>
      </c>
      <c r="C84" s="53">
        <v>31.45</v>
      </c>
      <c r="D84" s="26">
        <v>8</v>
      </c>
      <c r="E84" s="27">
        <f t="shared" si="23"/>
        <v>0.8</v>
      </c>
      <c r="F84" s="28">
        <f t="shared" si="16"/>
        <v>0.08</v>
      </c>
      <c r="G84" s="82">
        <v>1.26</v>
      </c>
      <c r="H84" s="82">
        <v>1.24</v>
      </c>
      <c r="I84" s="29">
        <f t="shared" si="17"/>
        <v>31.45</v>
      </c>
      <c r="J84" s="27">
        <f t="shared" si="18"/>
        <v>1.02</v>
      </c>
      <c r="K84" s="30">
        <f t="shared" si="19"/>
        <v>2.36</v>
      </c>
      <c r="L84" s="30">
        <f t="shared" si="20"/>
        <v>33.81</v>
      </c>
      <c r="M84" s="30">
        <f t="shared" si="21"/>
        <v>28.91</v>
      </c>
      <c r="N84" s="30">
        <f t="shared" si="22"/>
        <v>5.88</v>
      </c>
      <c r="O84" s="45"/>
      <c r="P84" s="1"/>
      <c r="R84" s="31"/>
    </row>
    <row r="85" spans="1:18" ht="14.25" x14ac:dyDescent="0.2">
      <c r="A85" s="34" t="s">
        <v>200</v>
      </c>
      <c r="B85" s="35" t="s">
        <v>207</v>
      </c>
      <c r="C85" s="53">
        <v>25.99</v>
      </c>
      <c r="D85" s="26">
        <v>8</v>
      </c>
      <c r="E85" s="27">
        <f t="shared" si="23"/>
        <v>0.8</v>
      </c>
      <c r="F85" s="28">
        <f t="shared" si="16"/>
        <v>0.08</v>
      </c>
      <c r="G85" s="82">
        <v>1.24</v>
      </c>
      <c r="H85" s="82">
        <v>1.36</v>
      </c>
      <c r="I85" s="29">
        <f t="shared" si="17"/>
        <v>27.03</v>
      </c>
      <c r="J85" s="27">
        <f t="shared" si="18"/>
        <v>0.84</v>
      </c>
      <c r="K85" s="30">
        <f t="shared" si="19"/>
        <v>1.95</v>
      </c>
      <c r="L85" s="30">
        <f t="shared" si="20"/>
        <v>28.98</v>
      </c>
      <c r="M85" s="30">
        <f t="shared" si="21"/>
        <v>24.88</v>
      </c>
      <c r="N85" s="30">
        <f t="shared" si="22"/>
        <v>4.92</v>
      </c>
      <c r="O85" s="45"/>
      <c r="P85" s="1"/>
      <c r="R85" s="31"/>
    </row>
    <row r="86" spans="1:18" ht="14.25" x14ac:dyDescent="0.2">
      <c r="A86" s="34" t="s">
        <v>207</v>
      </c>
      <c r="B86" s="35" t="s">
        <v>199</v>
      </c>
      <c r="C86" s="53">
        <v>25.25</v>
      </c>
      <c r="D86" s="26">
        <v>8</v>
      </c>
      <c r="E86" s="27">
        <f t="shared" si="23"/>
        <v>0.8</v>
      </c>
      <c r="F86" s="28">
        <f t="shared" si="16"/>
        <v>0.08</v>
      </c>
      <c r="G86" s="82">
        <v>1.36</v>
      </c>
      <c r="H86" s="82">
        <v>1</v>
      </c>
      <c r="I86" s="29">
        <f t="shared" si="17"/>
        <v>23.84</v>
      </c>
      <c r="J86" s="27">
        <f t="shared" si="18"/>
        <v>0.82</v>
      </c>
      <c r="K86" s="30">
        <f t="shared" si="19"/>
        <v>1.89</v>
      </c>
      <c r="L86" s="30">
        <f t="shared" si="20"/>
        <v>25.73</v>
      </c>
      <c r="M86" s="30">
        <f t="shared" si="21"/>
        <v>21.87</v>
      </c>
      <c r="N86" s="30">
        <f t="shared" si="22"/>
        <v>4.63</v>
      </c>
      <c r="O86" s="45"/>
      <c r="P86" s="1"/>
      <c r="R86" s="31"/>
    </row>
    <row r="87" spans="1:18" ht="14.25" x14ac:dyDescent="0.2">
      <c r="A87" s="34" t="s">
        <v>200</v>
      </c>
      <c r="B87" s="35" t="s">
        <v>217</v>
      </c>
      <c r="C87" s="53">
        <v>34.57</v>
      </c>
      <c r="D87" s="26">
        <v>8</v>
      </c>
      <c r="E87" s="27">
        <f t="shared" si="23"/>
        <v>0.8</v>
      </c>
      <c r="F87" s="28">
        <f t="shared" si="16"/>
        <v>0.08</v>
      </c>
      <c r="G87" s="82">
        <v>1.24</v>
      </c>
      <c r="H87" s="82">
        <v>2.09</v>
      </c>
      <c r="I87" s="29">
        <f t="shared" si="17"/>
        <v>46.05</v>
      </c>
      <c r="J87" s="27">
        <f t="shared" si="18"/>
        <v>1.1200000000000001</v>
      </c>
      <c r="K87" s="30">
        <f t="shared" si="19"/>
        <v>2.59</v>
      </c>
      <c r="L87" s="30">
        <f t="shared" si="20"/>
        <v>48.64</v>
      </c>
      <c r="M87" s="30">
        <f t="shared" si="21"/>
        <v>42.68</v>
      </c>
      <c r="N87" s="30">
        <f t="shared" si="22"/>
        <v>7.15</v>
      </c>
      <c r="O87" s="45"/>
      <c r="P87" s="1"/>
      <c r="R87" s="31"/>
    </row>
    <row r="88" spans="1:18" ht="14.25" x14ac:dyDescent="0.2">
      <c r="A88" s="34" t="s">
        <v>199</v>
      </c>
      <c r="B88" s="35" t="s">
        <v>207</v>
      </c>
      <c r="C88" s="53">
        <v>20.84</v>
      </c>
      <c r="D88" s="26">
        <v>8</v>
      </c>
      <c r="E88" s="27">
        <f t="shared" si="23"/>
        <v>0.8</v>
      </c>
      <c r="F88" s="28">
        <f t="shared" si="16"/>
        <v>0.08</v>
      </c>
      <c r="G88" s="82">
        <v>2.09</v>
      </c>
      <c r="H88" s="82">
        <v>2.94</v>
      </c>
      <c r="I88" s="29">
        <f t="shared" si="17"/>
        <v>41.93</v>
      </c>
      <c r="J88" s="27">
        <f t="shared" si="18"/>
        <v>0.68</v>
      </c>
      <c r="K88" s="30">
        <f t="shared" si="19"/>
        <v>1.56</v>
      </c>
      <c r="L88" s="30">
        <f t="shared" si="20"/>
        <v>43.49</v>
      </c>
      <c r="M88" s="30">
        <f t="shared" si="21"/>
        <v>39.19</v>
      </c>
      <c r="N88" s="30">
        <f t="shared" si="22"/>
        <v>5.16</v>
      </c>
      <c r="O88" s="45"/>
      <c r="P88" s="1"/>
      <c r="R88" s="31"/>
    </row>
    <row r="89" spans="1:18" ht="14.25" x14ac:dyDescent="0.2">
      <c r="A89" s="34" t="s">
        <v>207</v>
      </c>
      <c r="B89" s="35" t="s">
        <v>216</v>
      </c>
      <c r="C89" s="53">
        <v>34.049999999999997</v>
      </c>
      <c r="D89" s="26">
        <v>8</v>
      </c>
      <c r="E89" s="27">
        <f t="shared" si="23"/>
        <v>0.8</v>
      </c>
      <c r="F89" s="28">
        <f t="shared" si="16"/>
        <v>0.08</v>
      </c>
      <c r="G89" s="82">
        <v>2.94</v>
      </c>
      <c r="H89" s="82">
        <v>3.49</v>
      </c>
      <c r="I89" s="29">
        <f t="shared" si="17"/>
        <v>87.58</v>
      </c>
      <c r="J89" s="27">
        <f t="shared" si="18"/>
        <v>1.1000000000000001</v>
      </c>
      <c r="K89" s="30">
        <f t="shared" si="19"/>
        <v>2.5499999999999998</v>
      </c>
      <c r="L89" s="30">
        <f t="shared" si="20"/>
        <v>90.13</v>
      </c>
      <c r="M89" s="30">
        <f t="shared" si="21"/>
        <v>82.16</v>
      </c>
      <c r="N89" s="30">
        <f t="shared" si="22"/>
        <v>9.56</v>
      </c>
      <c r="O89" s="45"/>
      <c r="P89" s="1"/>
      <c r="R89" s="31"/>
    </row>
    <row r="90" spans="1:18" ht="14.25" x14ac:dyDescent="0.2">
      <c r="A90" s="35" t="s">
        <v>216</v>
      </c>
      <c r="B90" s="35" t="s">
        <v>215</v>
      </c>
      <c r="C90" s="53">
        <v>47.58</v>
      </c>
      <c r="D90" s="26">
        <v>8</v>
      </c>
      <c r="E90" s="27">
        <f t="shared" si="23"/>
        <v>0.8</v>
      </c>
      <c r="F90" s="28">
        <f t="shared" si="16"/>
        <v>0.08</v>
      </c>
      <c r="G90" s="82">
        <v>3.49</v>
      </c>
      <c r="H90" s="82">
        <v>1.62</v>
      </c>
      <c r="I90" s="29">
        <f t="shared" si="17"/>
        <v>97.25</v>
      </c>
      <c r="J90" s="27">
        <f t="shared" si="18"/>
        <v>1.54</v>
      </c>
      <c r="K90" s="30">
        <f t="shared" si="19"/>
        <v>3.57</v>
      </c>
      <c r="L90" s="30">
        <f t="shared" si="20"/>
        <v>100.82</v>
      </c>
      <c r="M90" s="30">
        <f t="shared" si="21"/>
        <v>90.92</v>
      </c>
      <c r="N90" s="30">
        <f t="shared" si="22"/>
        <v>11.88</v>
      </c>
      <c r="O90" s="45"/>
      <c r="P90" s="1"/>
      <c r="R90" s="31"/>
    </row>
    <row r="91" spans="1:18" ht="14.25" x14ac:dyDescent="0.2">
      <c r="A91" s="34" t="s">
        <v>215</v>
      </c>
      <c r="B91" s="35" t="s">
        <v>214</v>
      </c>
      <c r="C91" s="53">
        <v>21.7</v>
      </c>
      <c r="D91" s="26">
        <v>8</v>
      </c>
      <c r="E91" s="27">
        <f t="shared" si="23"/>
        <v>0.8</v>
      </c>
      <c r="F91" s="28">
        <f t="shared" si="16"/>
        <v>0.08</v>
      </c>
      <c r="G91" s="82">
        <v>1.62</v>
      </c>
      <c r="H91" s="82">
        <v>3.62</v>
      </c>
      <c r="I91" s="29">
        <f t="shared" si="17"/>
        <v>45.48</v>
      </c>
      <c r="J91" s="27">
        <f t="shared" si="18"/>
        <v>0.7</v>
      </c>
      <c r="K91" s="30">
        <f t="shared" si="19"/>
        <v>1.63</v>
      </c>
      <c r="L91" s="30">
        <f t="shared" si="20"/>
        <v>47.11</v>
      </c>
      <c r="M91" s="30">
        <f t="shared" si="21"/>
        <v>42.54</v>
      </c>
      <c r="N91" s="30">
        <f t="shared" si="22"/>
        <v>5.48</v>
      </c>
      <c r="O91" s="45"/>
      <c r="P91" s="1"/>
      <c r="R91" s="31"/>
    </row>
    <row r="92" spans="1:18" ht="15" x14ac:dyDescent="0.25">
      <c r="A92" s="36"/>
      <c r="B92" s="36" t="s">
        <v>49</v>
      </c>
      <c r="C92" s="37">
        <f>SUM(C45:C91)</f>
        <v>1998.44</v>
      </c>
      <c r="D92" s="54">
        <f>+C92*1.03</f>
        <v>2058</v>
      </c>
      <c r="E92" s="39"/>
      <c r="F92" s="40"/>
      <c r="G92" s="62"/>
      <c r="H92" s="62"/>
      <c r="I92" s="41"/>
      <c r="J92" s="39"/>
      <c r="K92" s="42">
        <f>SUM(K45:K91)</f>
        <v>149.88</v>
      </c>
      <c r="L92" s="42">
        <f>SUM(L45:L91)</f>
        <v>3237.51</v>
      </c>
      <c r="M92" s="42">
        <f>SUM(M45:M91)</f>
        <v>2871.7</v>
      </c>
      <c r="N92" s="42">
        <f>SUM(N45:N91)</f>
        <v>438.97</v>
      </c>
      <c r="O92" s="44"/>
      <c r="P92" s="43"/>
    </row>
    <row r="93" spans="1:18" ht="15" x14ac:dyDescent="0.25">
      <c r="A93" s="36"/>
      <c r="B93" s="36"/>
      <c r="C93" s="37"/>
      <c r="D93" s="38"/>
      <c r="E93" s="39"/>
      <c r="F93" s="40"/>
      <c r="G93" s="62"/>
      <c r="H93" s="62"/>
      <c r="I93" s="41"/>
      <c r="J93" s="39"/>
      <c r="K93" s="42"/>
      <c r="L93" s="42">
        <f>-M79</f>
        <v>-99.54</v>
      </c>
      <c r="M93" s="42"/>
      <c r="N93" s="42">
        <f>+M92*0.2</f>
        <v>574.34</v>
      </c>
      <c r="O93" s="44"/>
      <c r="P93" s="43"/>
    </row>
    <row r="94" spans="1:18" ht="15" x14ac:dyDescent="0.25">
      <c r="A94" s="36"/>
      <c r="B94" s="36" t="s">
        <v>72</v>
      </c>
      <c r="C94" s="37" t="e">
        <f>+#REF!</f>
        <v>#REF!</v>
      </c>
      <c r="D94" s="54" t="e">
        <f>+C94*1.04</f>
        <v>#REF!</v>
      </c>
      <c r="E94" s="39"/>
      <c r="F94" s="40"/>
      <c r="G94" s="62"/>
      <c r="H94" s="62"/>
      <c r="I94" s="41"/>
      <c r="J94" s="39"/>
      <c r="K94" s="42"/>
      <c r="L94" s="42">
        <f>+L92+L93</f>
        <v>3137.97</v>
      </c>
      <c r="M94" s="42"/>
      <c r="N94" s="42">
        <f>+N93+N92</f>
        <v>1013.31</v>
      </c>
      <c r="O94" s="44"/>
      <c r="P94" s="43"/>
    </row>
    <row r="95" spans="1:18" ht="15" x14ac:dyDescent="0.25">
      <c r="A95" s="36"/>
      <c r="B95" s="36" t="s">
        <v>59</v>
      </c>
      <c r="C95" s="37" t="e">
        <f>SUM(C92:C94)</f>
        <v>#REF!</v>
      </c>
      <c r="D95" s="38"/>
      <c r="E95" s="39"/>
      <c r="F95" s="40"/>
      <c r="G95" s="62"/>
      <c r="H95" s="62"/>
      <c r="I95" s="41"/>
      <c r="J95" s="39"/>
      <c r="K95" s="42"/>
      <c r="L95" s="42"/>
      <c r="M95" s="42"/>
      <c r="N95" s="42"/>
      <c r="O95" s="44"/>
      <c r="P95" s="43"/>
    </row>
    <row r="96" spans="1:18" ht="15.75" thickBot="1" x14ac:dyDescent="0.3">
      <c r="A96" s="36"/>
      <c r="B96" s="36"/>
      <c r="C96" s="37"/>
      <c r="D96" s="38"/>
      <c r="E96" s="39"/>
      <c r="F96" s="40"/>
      <c r="G96" s="62"/>
      <c r="H96" s="62"/>
      <c r="I96" s="41"/>
      <c r="J96" s="39"/>
      <c r="K96" s="42"/>
      <c r="L96" s="42"/>
      <c r="M96" s="42"/>
      <c r="N96" s="42"/>
      <c r="O96" s="44"/>
      <c r="P96" s="43"/>
    </row>
    <row r="97" spans="1:21" ht="30.75" thickBot="1" x14ac:dyDescent="0.25">
      <c r="A97" s="6" t="s">
        <v>28</v>
      </c>
      <c r="B97" s="6" t="s">
        <v>29</v>
      </c>
      <c r="C97" s="7" t="s">
        <v>30</v>
      </c>
      <c r="D97" s="8" t="s">
        <v>31</v>
      </c>
      <c r="E97" s="9" t="s">
        <v>32</v>
      </c>
      <c r="F97" s="9" t="s">
        <v>33</v>
      </c>
      <c r="G97" s="9" t="s">
        <v>34</v>
      </c>
      <c r="H97" s="9" t="s">
        <v>35</v>
      </c>
      <c r="I97" s="10" t="s">
        <v>36</v>
      </c>
      <c r="J97" s="9" t="s">
        <v>37</v>
      </c>
      <c r="K97" s="11" t="s">
        <v>38</v>
      </c>
      <c r="L97" s="12" t="s">
        <v>39</v>
      </c>
      <c r="M97" s="11" t="s">
        <v>40</v>
      </c>
      <c r="N97" s="12" t="s">
        <v>41</v>
      </c>
      <c r="O97" s="12" t="s">
        <v>42</v>
      </c>
      <c r="P97" s="13" t="s">
        <v>43</v>
      </c>
    </row>
    <row r="98" spans="1:21" ht="15" x14ac:dyDescent="0.2">
      <c r="A98" s="16" t="s">
        <v>213</v>
      </c>
      <c r="B98" s="17"/>
      <c r="C98" s="17"/>
      <c r="D98" s="18"/>
      <c r="E98" s="18"/>
      <c r="F98" s="18"/>
      <c r="G98" s="18"/>
      <c r="H98" s="18"/>
      <c r="I98" s="19"/>
      <c r="J98" s="18"/>
      <c r="K98" s="19"/>
      <c r="L98" s="19"/>
      <c r="M98" s="19"/>
      <c r="N98" s="46"/>
      <c r="O98" s="14"/>
      <c r="P98" s="15"/>
    </row>
    <row r="99" spans="1:21" ht="14.25" x14ac:dyDescent="0.2">
      <c r="A99" s="24" t="s">
        <v>212</v>
      </c>
      <c r="B99" s="24" t="s">
        <v>211</v>
      </c>
      <c r="C99" s="53">
        <v>19.09</v>
      </c>
      <c r="D99" s="26">
        <v>8</v>
      </c>
      <c r="E99" s="27">
        <v>0.8</v>
      </c>
      <c r="F99" s="28">
        <f t="shared" ref="F99:F130" si="24">E99*0.1</f>
        <v>0.08</v>
      </c>
      <c r="G99" s="64">
        <v>1.04</v>
      </c>
      <c r="H99" s="64">
        <v>1.27</v>
      </c>
      <c r="I99" s="29">
        <f t="shared" ref="I99:I130" si="25">(G99+H99)/2*E99*C99</f>
        <v>17.64</v>
      </c>
      <c r="J99" s="27">
        <f t="shared" ref="J99:J130" si="26">(((D99*0.0254)^2)*3.1416/4)*C99</f>
        <v>0.62</v>
      </c>
      <c r="K99" s="30">
        <f t="shared" ref="K99:K130" si="27">+C99*0.075</f>
        <v>1.43</v>
      </c>
      <c r="L99" s="30">
        <f t="shared" ref="L99:L130" si="28">I99+K99</f>
        <v>19.07</v>
      </c>
      <c r="M99" s="30">
        <f t="shared" ref="M99:M130" si="29">(L99-K99-J99)*0.95</f>
        <v>16.170000000000002</v>
      </c>
      <c r="N99" s="30">
        <f t="shared" ref="N99:N130" si="30">(L99-M99)*1.2</f>
        <v>3.48</v>
      </c>
      <c r="O99" s="45"/>
      <c r="P99" s="47"/>
      <c r="R99" s="31" t="s">
        <v>210</v>
      </c>
      <c r="S99" s="65"/>
      <c r="T99" s="32"/>
      <c r="U99" s="33"/>
    </row>
    <row r="100" spans="1:21" ht="14.25" x14ac:dyDescent="0.2">
      <c r="A100" s="34" t="s">
        <v>200</v>
      </c>
      <c r="B100" s="35" t="s">
        <v>199</v>
      </c>
      <c r="C100" s="53">
        <v>46.08</v>
      </c>
      <c r="D100" s="26">
        <v>8</v>
      </c>
      <c r="E100" s="27">
        <f t="shared" ref="E100:E131" si="31">E99</f>
        <v>0.8</v>
      </c>
      <c r="F100" s="28">
        <f t="shared" si="24"/>
        <v>0.08</v>
      </c>
      <c r="G100" s="82">
        <v>1.27</v>
      </c>
      <c r="H100" s="82">
        <v>1.28</v>
      </c>
      <c r="I100" s="29">
        <f t="shared" si="25"/>
        <v>47</v>
      </c>
      <c r="J100" s="27">
        <f t="shared" si="26"/>
        <v>1.49</v>
      </c>
      <c r="K100" s="30">
        <f t="shared" si="27"/>
        <v>3.46</v>
      </c>
      <c r="L100" s="30">
        <f t="shared" si="28"/>
        <v>50.46</v>
      </c>
      <c r="M100" s="30">
        <f t="shared" si="29"/>
        <v>43.23</v>
      </c>
      <c r="N100" s="30">
        <f t="shared" si="30"/>
        <v>8.68</v>
      </c>
      <c r="O100" s="45"/>
      <c r="P100" s="1"/>
      <c r="R100" s="31" t="s">
        <v>99</v>
      </c>
      <c r="S100" s="65">
        <v>92</v>
      </c>
      <c r="T100" s="32" t="s">
        <v>98</v>
      </c>
      <c r="U100" s="33"/>
    </row>
    <row r="101" spans="1:21" ht="14.25" x14ac:dyDescent="0.2">
      <c r="A101" s="34" t="s">
        <v>199</v>
      </c>
      <c r="B101" s="35" t="s">
        <v>207</v>
      </c>
      <c r="C101" s="53">
        <v>70.92</v>
      </c>
      <c r="D101" s="26">
        <v>8</v>
      </c>
      <c r="E101" s="27">
        <f t="shared" si="31"/>
        <v>0.8</v>
      </c>
      <c r="F101" s="28">
        <f t="shared" si="24"/>
        <v>0.08</v>
      </c>
      <c r="G101" s="82">
        <v>1.28</v>
      </c>
      <c r="H101" s="82">
        <v>1.44</v>
      </c>
      <c r="I101" s="29">
        <f t="shared" si="25"/>
        <v>77.16</v>
      </c>
      <c r="J101" s="27">
        <f t="shared" si="26"/>
        <v>2.2999999999999998</v>
      </c>
      <c r="K101" s="30">
        <f t="shared" si="27"/>
        <v>5.32</v>
      </c>
      <c r="L101" s="30">
        <f t="shared" si="28"/>
        <v>82.48</v>
      </c>
      <c r="M101" s="30">
        <f t="shared" si="29"/>
        <v>71.12</v>
      </c>
      <c r="N101" s="30">
        <f t="shared" si="30"/>
        <v>13.63</v>
      </c>
      <c r="O101" s="45"/>
      <c r="P101" s="1"/>
      <c r="R101" s="31" t="s">
        <v>97</v>
      </c>
      <c r="S101" s="65"/>
      <c r="T101" s="32" t="s">
        <v>96</v>
      </c>
      <c r="U101" s="33"/>
    </row>
    <row r="102" spans="1:21" ht="14.25" x14ac:dyDescent="0.2">
      <c r="A102" s="34" t="s">
        <v>209</v>
      </c>
      <c r="B102" s="34" t="s">
        <v>208</v>
      </c>
      <c r="C102" s="53">
        <v>38.869999999999997</v>
      </c>
      <c r="D102" s="26">
        <v>8</v>
      </c>
      <c r="E102" s="27">
        <f t="shared" si="31"/>
        <v>0.8</v>
      </c>
      <c r="F102" s="28">
        <f t="shared" si="24"/>
        <v>0.08</v>
      </c>
      <c r="G102" s="82">
        <v>1.08</v>
      </c>
      <c r="H102" s="82">
        <v>1.1000000000000001</v>
      </c>
      <c r="I102" s="29">
        <f t="shared" si="25"/>
        <v>33.89</v>
      </c>
      <c r="J102" s="27">
        <f t="shared" si="26"/>
        <v>1.26</v>
      </c>
      <c r="K102" s="30">
        <f t="shared" si="27"/>
        <v>2.92</v>
      </c>
      <c r="L102" s="30">
        <f t="shared" si="28"/>
        <v>36.81</v>
      </c>
      <c r="M102" s="30">
        <f t="shared" si="29"/>
        <v>31</v>
      </c>
      <c r="N102" s="30">
        <f t="shared" si="30"/>
        <v>6.97</v>
      </c>
      <c r="O102" s="45"/>
      <c r="P102" s="1"/>
      <c r="R102" s="31" t="s">
        <v>95</v>
      </c>
      <c r="S102" s="65"/>
      <c r="T102" s="32" t="s">
        <v>94</v>
      </c>
      <c r="U102" s="33"/>
    </row>
    <row r="103" spans="1:21" ht="14.25" x14ac:dyDescent="0.2">
      <c r="A103" s="35" t="s">
        <v>207</v>
      </c>
      <c r="B103" s="35" t="s">
        <v>206</v>
      </c>
      <c r="C103" s="53">
        <v>55.12</v>
      </c>
      <c r="D103" s="26">
        <v>8</v>
      </c>
      <c r="E103" s="27">
        <f t="shared" si="31"/>
        <v>0.8</v>
      </c>
      <c r="F103" s="28">
        <f t="shared" si="24"/>
        <v>0.08</v>
      </c>
      <c r="G103" s="82">
        <v>1.1000000000000001</v>
      </c>
      <c r="H103" s="82">
        <v>1.21</v>
      </c>
      <c r="I103" s="29">
        <f t="shared" si="25"/>
        <v>50.93</v>
      </c>
      <c r="J103" s="27">
        <f t="shared" si="26"/>
        <v>1.79</v>
      </c>
      <c r="K103" s="30">
        <f t="shared" si="27"/>
        <v>4.13</v>
      </c>
      <c r="L103" s="30">
        <f t="shared" si="28"/>
        <v>55.06</v>
      </c>
      <c r="M103" s="30">
        <f t="shared" si="29"/>
        <v>46.68</v>
      </c>
      <c r="N103" s="30">
        <f t="shared" si="30"/>
        <v>10.06</v>
      </c>
      <c r="O103" s="45"/>
      <c r="P103" s="1"/>
      <c r="R103" s="31" t="s">
        <v>92</v>
      </c>
      <c r="T103" s="4" t="s">
        <v>91</v>
      </c>
    </row>
    <row r="104" spans="1:21" ht="14.25" x14ac:dyDescent="0.2">
      <c r="A104" s="35" t="s">
        <v>195</v>
      </c>
      <c r="B104" s="35" t="s">
        <v>205</v>
      </c>
      <c r="C104" s="53">
        <v>78.099999999999994</v>
      </c>
      <c r="D104" s="26">
        <v>8</v>
      </c>
      <c r="E104" s="27">
        <f t="shared" si="31"/>
        <v>0.8</v>
      </c>
      <c r="F104" s="28">
        <f t="shared" si="24"/>
        <v>0.08</v>
      </c>
      <c r="G104" s="82">
        <v>1.17</v>
      </c>
      <c r="H104" s="82">
        <v>1.21</v>
      </c>
      <c r="I104" s="29">
        <f t="shared" si="25"/>
        <v>74.349999999999994</v>
      </c>
      <c r="J104" s="27">
        <f t="shared" si="26"/>
        <v>2.5299999999999998</v>
      </c>
      <c r="K104" s="30">
        <f t="shared" si="27"/>
        <v>5.86</v>
      </c>
      <c r="L104" s="30">
        <f t="shared" si="28"/>
        <v>80.209999999999994</v>
      </c>
      <c r="M104" s="30">
        <f t="shared" si="29"/>
        <v>68.23</v>
      </c>
      <c r="N104" s="30">
        <f t="shared" si="30"/>
        <v>14.38</v>
      </c>
      <c r="O104" s="45"/>
      <c r="P104" s="1"/>
      <c r="R104" s="31" t="s">
        <v>89</v>
      </c>
      <c r="T104" s="4" t="s">
        <v>88</v>
      </c>
    </row>
    <row r="105" spans="1:21" ht="14.25" x14ac:dyDescent="0.2">
      <c r="A105" s="35" t="s">
        <v>205</v>
      </c>
      <c r="B105" s="35" t="s">
        <v>204</v>
      </c>
      <c r="C105" s="53">
        <v>66.64</v>
      </c>
      <c r="D105" s="26">
        <v>8</v>
      </c>
      <c r="E105" s="27">
        <f t="shared" si="31"/>
        <v>0.8</v>
      </c>
      <c r="F105" s="28">
        <f t="shared" si="24"/>
        <v>0.08</v>
      </c>
      <c r="G105" s="82">
        <v>1.21</v>
      </c>
      <c r="H105" s="82">
        <v>1.21</v>
      </c>
      <c r="I105" s="29">
        <f t="shared" si="25"/>
        <v>64.510000000000005</v>
      </c>
      <c r="J105" s="27">
        <f t="shared" si="26"/>
        <v>2.16</v>
      </c>
      <c r="K105" s="30">
        <f t="shared" si="27"/>
        <v>5</v>
      </c>
      <c r="L105" s="30">
        <f t="shared" si="28"/>
        <v>69.510000000000005</v>
      </c>
      <c r="M105" s="30">
        <f t="shared" si="29"/>
        <v>59.23</v>
      </c>
      <c r="N105" s="30">
        <f t="shared" si="30"/>
        <v>12.34</v>
      </c>
      <c r="O105" s="45"/>
      <c r="P105" s="1"/>
      <c r="R105" s="31" t="s">
        <v>87</v>
      </c>
      <c r="T105" s="4" t="s">
        <v>86</v>
      </c>
    </row>
    <row r="106" spans="1:21" ht="14.25" x14ac:dyDescent="0.2">
      <c r="A106" s="35" t="s">
        <v>204</v>
      </c>
      <c r="B106" s="35" t="s">
        <v>203</v>
      </c>
      <c r="C106" s="53">
        <v>64.180000000000007</v>
      </c>
      <c r="D106" s="26">
        <v>8</v>
      </c>
      <c r="E106" s="27">
        <f t="shared" si="31"/>
        <v>0.8</v>
      </c>
      <c r="F106" s="28">
        <f t="shared" si="24"/>
        <v>0.08</v>
      </c>
      <c r="G106" s="82">
        <v>1.21</v>
      </c>
      <c r="H106" s="82">
        <v>1.66</v>
      </c>
      <c r="I106" s="29">
        <f t="shared" si="25"/>
        <v>73.680000000000007</v>
      </c>
      <c r="J106" s="27">
        <f t="shared" si="26"/>
        <v>2.08</v>
      </c>
      <c r="K106" s="30">
        <f t="shared" si="27"/>
        <v>4.8099999999999996</v>
      </c>
      <c r="L106" s="30">
        <f t="shared" si="28"/>
        <v>78.489999999999995</v>
      </c>
      <c r="M106" s="30">
        <f t="shared" si="29"/>
        <v>68.02</v>
      </c>
      <c r="N106" s="30">
        <f t="shared" si="30"/>
        <v>12.56</v>
      </c>
      <c r="O106" s="45"/>
      <c r="P106" s="1"/>
      <c r="R106" s="31" t="s">
        <v>85</v>
      </c>
      <c r="T106" s="4" t="s">
        <v>84</v>
      </c>
    </row>
    <row r="107" spans="1:21" ht="14.25" x14ac:dyDescent="0.2">
      <c r="A107" s="35" t="s">
        <v>190</v>
      </c>
      <c r="B107" s="35" t="s">
        <v>202</v>
      </c>
      <c r="C107" s="53">
        <v>49.65</v>
      </c>
      <c r="D107" s="26">
        <v>8</v>
      </c>
      <c r="E107" s="27">
        <f t="shared" si="31"/>
        <v>0.8</v>
      </c>
      <c r="F107" s="28">
        <f t="shared" si="24"/>
        <v>0.08</v>
      </c>
      <c r="G107" s="82">
        <v>1.1200000000000001</v>
      </c>
      <c r="H107" s="82">
        <v>1.1200000000000001</v>
      </c>
      <c r="I107" s="29">
        <f t="shared" si="25"/>
        <v>44.49</v>
      </c>
      <c r="J107" s="27">
        <f t="shared" si="26"/>
        <v>1.61</v>
      </c>
      <c r="K107" s="30">
        <f t="shared" si="27"/>
        <v>3.72</v>
      </c>
      <c r="L107" s="30">
        <f t="shared" si="28"/>
        <v>48.21</v>
      </c>
      <c r="M107" s="30">
        <f t="shared" si="29"/>
        <v>40.74</v>
      </c>
      <c r="N107" s="30">
        <f t="shared" si="30"/>
        <v>8.9600000000000009</v>
      </c>
      <c r="O107" s="45"/>
      <c r="P107" s="1"/>
      <c r="R107" s="31" t="s">
        <v>83</v>
      </c>
      <c r="T107" s="4" t="s">
        <v>82</v>
      </c>
    </row>
    <row r="108" spans="1:21" ht="14.25" x14ac:dyDescent="0.2">
      <c r="A108" s="35" t="s">
        <v>202</v>
      </c>
      <c r="B108" s="35" t="s">
        <v>201</v>
      </c>
      <c r="C108" s="53">
        <v>48.38</v>
      </c>
      <c r="D108" s="26">
        <v>8</v>
      </c>
      <c r="E108" s="27">
        <f t="shared" si="31"/>
        <v>0.8</v>
      </c>
      <c r="F108" s="28">
        <f t="shared" si="24"/>
        <v>0.08</v>
      </c>
      <c r="G108" s="82">
        <v>1.1200000000000001</v>
      </c>
      <c r="H108" s="82">
        <v>1.1599999999999999</v>
      </c>
      <c r="I108" s="29">
        <f t="shared" si="25"/>
        <v>44.12</v>
      </c>
      <c r="J108" s="27">
        <f t="shared" si="26"/>
        <v>1.57</v>
      </c>
      <c r="K108" s="30">
        <f t="shared" si="27"/>
        <v>3.63</v>
      </c>
      <c r="L108" s="30">
        <f t="shared" si="28"/>
        <v>47.75</v>
      </c>
      <c r="M108" s="30">
        <f t="shared" si="29"/>
        <v>40.42</v>
      </c>
      <c r="N108" s="30">
        <f t="shared" si="30"/>
        <v>8.8000000000000007</v>
      </c>
      <c r="O108" s="45"/>
      <c r="P108" s="1"/>
      <c r="R108" s="31"/>
    </row>
    <row r="109" spans="1:21" ht="14.25" x14ac:dyDescent="0.2">
      <c r="A109" s="35" t="s">
        <v>201</v>
      </c>
      <c r="B109" s="35" t="s">
        <v>200</v>
      </c>
      <c r="C109" s="53">
        <v>56.07</v>
      </c>
      <c r="D109" s="26">
        <v>8</v>
      </c>
      <c r="E109" s="27">
        <f t="shared" si="31"/>
        <v>0.8</v>
      </c>
      <c r="F109" s="28">
        <f t="shared" si="24"/>
        <v>0.08</v>
      </c>
      <c r="G109" s="82">
        <v>1.1599999999999999</v>
      </c>
      <c r="H109" s="82">
        <v>1.1599999999999999</v>
      </c>
      <c r="I109" s="29">
        <f t="shared" si="25"/>
        <v>52.03</v>
      </c>
      <c r="J109" s="27">
        <f t="shared" si="26"/>
        <v>1.82</v>
      </c>
      <c r="K109" s="30">
        <f t="shared" si="27"/>
        <v>4.21</v>
      </c>
      <c r="L109" s="30">
        <f t="shared" si="28"/>
        <v>56.24</v>
      </c>
      <c r="M109" s="30">
        <f t="shared" si="29"/>
        <v>47.7</v>
      </c>
      <c r="N109" s="30">
        <f t="shared" si="30"/>
        <v>10.25</v>
      </c>
      <c r="O109" s="45"/>
      <c r="P109" s="1"/>
      <c r="R109" s="31"/>
    </row>
    <row r="110" spans="1:21" ht="14.25" x14ac:dyDescent="0.2">
      <c r="A110" s="35" t="s">
        <v>200</v>
      </c>
      <c r="B110" s="35" t="s">
        <v>199</v>
      </c>
      <c r="C110" s="53">
        <v>54.43</v>
      </c>
      <c r="D110" s="26">
        <v>8</v>
      </c>
      <c r="E110" s="27">
        <f t="shared" si="31"/>
        <v>0.8</v>
      </c>
      <c r="F110" s="28">
        <f t="shared" si="24"/>
        <v>0.08</v>
      </c>
      <c r="G110" s="82">
        <v>1.1599999999999999</v>
      </c>
      <c r="H110" s="82">
        <v>1.08</v>
      </c>
      <c r="I110" s="29">
        <f t="shared" si="25"/>
        <v>48.77</v>
      </c>
      <c r="J110" s="27">
        <f t="shared" si="26"/>
        <v>1.77</v>
      </c>
      <c r="K110" s="30">
        <f t="shared" si="27"/>
        <v>4.08</v>
      </c>
      <c r="L110" s="30">
        <f t="shared" si="28"/>
        <v>52.85</v>
      </c>
      <c r="M110" s="30">
        <f t="shared" si="29"/>
        <v>44.65</v>
      </c>
      <c r="N110" s="30">
        <f t="shared" si="30"/>
        <v>9.84</v>
      </c>
      <c r="O110" s="45"/>
      <c r="P110" s="1"/>
      <c r="R110" s="31"/>
    </row>
    <row r="111" spans="1:21" ht="14.25" x14ac:dyDescent="0.2">
      <c r="A111" s="35" t="s">
        <v>198</v>
      </c>
      <c r="B111" s="35" t="s">
        <v>197</v>
      </c>
      <c r="C111" s="53">
        <v>36.6</v>
      </c>
      <c r="D111" s="26">
        <v>8</v>
      </c>
      <c r="E111" s="27">
        <f t="shared" si="31"/>
        <v>0.8</v>
      </c>
      <c r="F111" s="28">
        <f t="shared" si="24"/>
        <v>0.08</v>
      </c>
      <c r="G111" s="82">
        <v>1.1599999999999999</v>
      </c>
      <c r="H111" s="82">
        <v>1</v>
      </c>
      <c r="I111" s="29">
        <f t="shared" si="25"/>
        <v>31.62</v>
      </c>
      <c r="J111" s="27">
        <f t="shared" si="26"/>
        <v>1.19</v>
      </c>
      <c r="K111" s="30">
        <f t="shared" si="27"/>
        <v>2.75</v>
      </c>
      <c r="L111" s="30">
        <f t="shared" si="28"/>
        <v>34.369999999999997</v>
      </c>
      <c r="M111" s="30">
        <f t="shared" si="29"/>
        <v>28.91</v>
      </c>
      <c r="N111" s="30">
        <f t="shared" si="30"/>
        <v>6.55</v>
      </c>
      <c r="O111" s="45"/>
      <c r="P111" s="1"/>
      <c r="R111" s="31"/>
    </row>
    <row r="112" spans="1:21" ht="14.25" x14ac:dyDescent="0.2">
      <c r="A112" s="34" t="s">
        <v>196</v>
      </c>
      <c r="B112" s="34" t="s">
        <v>195</v>
      </c>
      <c r="C112" s="53">
        <v>40.479999999999997</v>
      </c>
      <c r="D112" s="26">
        <v>8</v>
      </c>
      <c r="E112" s="27">
        <f t="shared" si="31"/>
        <v>0.8</v>
      </c>
      <c r="F112" s="28">
        <f t="shared" si="24"/>
        <v>0.08</v>
      </c>
      <c r="G112" s="82">
        <v>1</v>
      </c>
      <c r="H112" s="82">
        <v>1.17</v>
      </c>
      <c r="I112" s="29">
        <f t="shared" si="25"/>
        <v>35.14</v>
      </c>
      <c r="J112" s="27">
        <f t="shared" si="26"/>
        <v>1.31</v>
      </c>
      <c r="K112" s="30">
        <f t="shared" si="27"/>
        <v>3.04</v>
      </c>
      <c r="L112" s="30">
        <f t="shared" si="28"/>
        <v>38.18</v>
      </c>
      <c r="M112" s="30">
        <f t="shared" si="29"/>
        <v>32.14</v>
      </c>
      <c r="N112" s="30">
        <f t="shared" si="30"/>
        <v>7.25</v>
      </c>
      <c r="O112" s="45"/>
      <c r="P112" s="1"/>
    </row>
    <row r="113" spans="1:18" ht="14.25" x14ac:dyDescent="0.2">
      <c r="A113" s="34" t="s">
        <v>194</v>
      </c>
      <c r="B113" s="35" t="s">
        <v>183</v>
      </c>
      <c r="C113" s="53">
        <v>50.33</v>
      </c>
      <c r="D113" s="26">
        <v>8</v>
      </c>
      <c r="E113" s="27">
        <f t="shared" si="31"/>
        <v>0.8</v>
      </c>
      <c r="F113" s="28">
        <f t="shared" si="24"/>
        <v>0.08</v>
      </c>
      <c r="G113" s="82">
        <v>1.1200000000000001</v>
      </c>
      <c r="H113" s="82">
        <v>1.1399999999999999</v>
      </c>
      <c r="I113" s="29">
        <f t="shared" si="25"/>
        <v>45.5</v>
      </c>
      <c r="J113" s="27">
        <f t="shared" si="26"/>
        <v>1.63</v>
      </c>
      <c r="K113" s="30">
        <f t="shared" si="27"/>
        <v>3.77</v>
      </c>
      <c r="L113" s="30">
        <f t="shared" si="28"/>
        <v>49.27</v>
      </c>
      <c r="M113" s="30">
        <f t="shared" si="29"/>
        <v>41.68</v>
      </c>
      <c r="N113" s="30">
        <f t="shared" si="30"/>
        <v>9.11</v>
      </c>
      <c r="O113" s="45"/>
      <c r="P113" s="1"/>
      <c r="R113" s="31"/>
    </row>
    <row r="114" spans="1:18" ht="14.25" x14ac:dyDescent="0.2">
      <c r="A114" s="34" t="s">
        <v>193</v>
      </c>
      <c r="B114" s="35" t="s">
        <v>192</v>
      </c>
      <c r="C114" s="53">
        <v>52.3</v>
      </c>
      <c r="D114" s="26">
        <v>8</v>
      </c>
      <c r="E114" s="27">
        <f t="shared" si="31"/>
        <v>0.8</v>
      </c>
      <c r="F114" s="28">
        <f t="shared" si="24"/>
        <v>0.08</v>
      </c>
      <c r="G114" s="82">
        <v>1.1399999999999999</v>
      </c>
      <c r="H114" s="82">
        <v>1.08</v>
      </c>
      <c r="I114" s="29">
        <f t="shared" si="25"/>
        <v>46.44</v>
      </c>
      <c r="J114" s="27">
        <f t="shared" si="26"/>
        <v>1.7</v>
      </c>
      <c r="K114" s="30">
        <f t="shared" si="27"/>
        <v>3.92</v>
      </c>
      <c r="L114" s="30">
        <f t="shared" si="28"/>
        <v>50.36</v>
      </c>
      <c r="M114" s="30">
        <f t="shared" si="29"/>
        <v>42.5</v>
      </c>
      <c r="N114" s="30">
        <f t="shared" si="30"/>
        <v>9.43</v>
      </c>
      <c r="O114" s="45"/>
      <c r="P114" s="1"/>
      <c r="R114" s="31"/>
    </row>
    <row r="115" spans="1:18" ht="14.25" x14ac:dyDescent="0.2">
      <c r="A115" s="34" t="s">
        <v>192</v>
      </c>
      <c r="B115" s="35" t="s">
        <v>191</v>
      </c>
      <c r="C115" s="53">
        <v>52.3</v>
      </c>
      <c r="D115" s="26">
        <v>8</v>
      </c>
      <c r="E115" s="27">
        <f t="shared" si="31"/>
        <v>0.8</v>
      </c>
      <c r="F115" s="28">
        <f t="shared" si="24"/>
        <v>0.08</v>
      </c>
      <c r="G115" s="82">
        <v>1.08</v>
      </c>
      <c r="H115" s="82">
        <v>1.08</v>
      </c>
      <c r="I115" s="29">
        <f t="shared" si="25"/>
        <v>45.19</v>
      </c>
      <c r="J115" s="27">
        <f t="shared" si="26"/>
        <v>1.7</v>
      </c>
      <c r="K115" s="30">
        <f t="shared" si="27"/>
        <v>3.92</v>
      </c>
      <c r="L115" s="30">
        <f t="shared" si="28"/>
        <v>49.11</v>
      </c>
      <c r="M115" s="30">
        <f t="shared" si="29"/>
        <v>41.32</v>
      </c>
      <c r="N115" s="30">
        <f t="shared" si="30"/>
        <v>9.35</v>
      </c>
      <c r="O115" s="45"/>
      <c r="P115" s="1"/>
      <c r="R115" s="31"/>
    </row>
    <row r="116" spans="1:18" ht="14.25" x14ac:dyDescent="0.2">
      <c r="A116" s="34" t="s">
        <v>191</v>
      </c>
      <c r="B116" s="35" t="s">
        <v>167</v>
      </c>
      <c r="C116" s="53">
        <v>50.19</v>
      </c>
      <c r="D116" s="26">
        <v>8</v>
      </c>
      <c r="E116" s="27">
        <f t="shared" si="31"/>
        <v>0.8</v>
      </c>
      <c r="F116" s="28">
        <f t="shared" si="24"/>
        <v>0.08</v>
      </c>
      <c r="G116" s="82">
        <v>1.08</v>
      </c>
      <c r="H116" s="82">
        <v>1.08</v>
      </c>
      <c r="I116" s="29">
        <f t="shared" si="25"/>
        <v>43.36</v>
      </c>
      <c r="J116" s="27">
        <f t="shared" si="26"/>
        <v>1.63</v>
      </c>
      <c r="K116" s="30">
        <f t="shared" si="27"/>
        <v>3.76</v>
      </c>
      <c r="L116" s="30">
        <f t="shared" si="28"/>
        <v>47.12</v>
      </c>
      <c r="M116" s="30">
        <f t="shared" si="29"/>
        <v>39.64</v>
      </c>
      <c r="N116" s="30">
        <f t="shared" si="30"/>
        <v>8.98</v>
      </c>
      <c r="O116" s="45"/>
      <c r="P116" s="1"/>
      <c r="R116" s="31"/>
    </row>
    <row r="117" spans="1:18" ht="14.25" x14ac:dyDescent="0.2">
      <c r="A117" s="34" t="s">
        <v>167</v>
      </c>
      <c r="B117" s="35" t="s">
        <v>166</v>
      </c>
      <c r="C117" s="53">
        <v>50.19</v>
      </c>
      <c r="D117" s="26">
        <v>8</v>
      </c>
      <c r="E117" s="27">
        <f t="shared" si="31"/>
        <v>0.8</v>
      </c>
      <c r="F117" s="28">
        <f t="shared" si="24"/>
        <v>0.08</v>
      </c>
      <c r="G117" s="82">
        <v>1.08</v>
      </c>
      <c r="H117" s="82">
        <v>1.17</v>
      </c>
      <c r="I117" s="29">
        <f t="shared" si="25"/>
        <v>45.17</v>
      </c>
      <c r="J117" s="27">
        <f t="shared" si="26"/>
        <v>1.63</v>
      </c>
      <c r="K117" s="30">
        <f t="shared" si="27"/>
        <v>3.76</v>
      </c>
      <c r="L117" s="30">
        <f t="shared" si="28"/>
        <v>48.93</v>
      </c>
      <c r="M117" s="30">
        <f t="shared" si="29"/>
        <v>41.36</v>
      </c>
      <c r="N117" s="30">
        <f t="shared" si="30"/>
        <v>9.08</v>
      </c>
      <c r="O117" s="45"/>
      <c r="P117" s="1"/>
      <c r="R117" s="31"/>
    </row>
    <row r="118" spans="1:18" ht="14.25" x14ac:dyDescent="0.2">
      <c r="A118" s="34" t="s">
        <v>190</v>
      </c>
      <c r="B118" s="35" t="s">
        <v>189</v>
      </c>
      <c r="C118" s="53">
        <v>32.409999999999997</v>
      </c>
      <c r="D118" s="26">
        <v>8</v>
      </c>
      <c r="E118" s="27">
        <f t="shared" si="31"/>
        <v>0.8</v>
      </c>
      <c r="F118" s="28">
        <f t="shared" si="24"/>
        <v>0.08</v>
      </c>
      <c r="G118" s="82">
        <v>1.1200000000000001</v>
      </c>
      <c r="H118" s="82">
        <v>1</v>
      </c>
      <c r="I118" s="29">
        <f t="shared" si="25"/>
        <v>27.48</v>
      </c>
      <c r="J118" s="27">
        <f t="shared" si="26"/>
        <v>1.05</v>
      </c>
      <c r="K118" s="30">
        <f t="shared" si="27"/>
        <v>2.4300000000000002</v>
      </c>
      <c r="L118" s="30">
        <f t="shared" si="28"/>
        <v>29.91</v>
      </c>
      <c r="M118" s="30">
        <f t="shared" si="29"/>
        <v>25.11</v>
      </c>
      <c r="N118" s="30">
        <f t="shared" si="30"/>
        <v>5.76</v>
      </c>
      <c r="O118" s="45"/>
      <c r="P118" s="1"/>
      <c r="R118" s="31"/>
    </row>
    <row r="119" spans="1:18" ht="14.25" x14ac:dyDescent="0.2">
      <c r="A119" s="34" t="s">
        <v>188</v>
      </c>
      <c r="B119" s="35" t="s">
        <v>187</v>
      </c>
      <c r="C119" s="53">
        <v>34.67</v>
      </c>
      <c r="D119" s="26">
        <v>8</v>
      </c>
      <c r="E119" s="27">
        <f t="shared" si="31"/>
        <v>0.8</v>
      </c>
      <c r="F119" s="28">
        <f t="shared" si="24"/>
        <v>0.08</v>
      </c>
      <c r="G119" s="82">
        <v>1</v>
      </c>
      <c r="H119" s="82">
        <v>1.08</v>
      </c>
      <c r="I119" s="29">
        <f t="shared" si="25"/>
        <v>28.85</v>
      </c>
      <c r="J119" s="27">
        <f t="shared" si="26"/>
        <v>1.1200000000000001</v>
      </c>
      <c r="K119" s="30">
        <f t="shared" si="27"/>
        <v>2.6</v>
      </c>
      <c r="L119" s="30">
        <f t="shared" si="28"/>
        <v>31.45</v>
      </c>
      <c r="M119" s="30">
        <f t="shared" si="29"/>
        <v>26.34</v>
      </c>
      <c r="N119" s="30">
        <f t="shared" si="30"/>
        <v>6.13</v>
      </c>
      <c r="O119" s="45"/>
      <c r="P119" s="1"/>
      <c r="R119" s="31"/>
    </row>
    <row r="120" spans="1:18" ht="14.25" x14ac:dyDescent="0.2">
      <c r="A120" s="34" t="s">
        <v>186</v>
      </c>
      <c r="B120" s="35" t="s">
        <v>185</v>
      </c>
      <c r="C120" s="53">
        <v>29.78</v>
      </c>
      <c r="D120" s="26">
        <v>8</v>
      </c>
      <c r="E120" s="27">
        <f t="shared" si="31"/>
        <v>0.8</v>
      </c>
      <c r="F120" s="28">
        <f t="shared" si="24"/>
        <v>0.08</v>
      </c>
      <c r="G120" s="82">
        <v>1</v>
      </c>
      <c r="H120" s="82">
        <v>1.07</v>
      </c>
      <c r="I120" s="29">
        <f t="shared" si="25"/>
        <v>24.66</v>
      </c>
      <c r="J120" s="27">
        <f t="shared" si="26"/>
        <v>0.97</v>
      </c>
      <c r="K120" s="30">
        <f t="shared" si="27"/>
        <v>2.23</v>
      </c>
      <c r="L120" s="30">
        <f t="shared" si="28"/>
        <v>26.89</v>
      </c>
      <c r="M120" s="30">
        <f t="shared" si="29"/>
        <v>22.51</v>
      </c>
      <c r="N120" s="30">
        <f t="shared" si="30"/>
        <v>5.26</v>
      </c>
      <c r="O120" s="45"/>
      <c r="P120" s="1"/>
      <c r="R120" s="31"/>
    </row>
    <row r="121" spans="1:18" ht="14.25" x14ac:dyDescent="0.2">
      <c r="A121" s="34" t="s">
        <v>184</v>
      </c>
      <c r="B121" s="35" t="s">
        <v>183</v>
      </c>
      <c r="C121" s="53">
        <v>26.71</v>
      </c>
      <c r="D121" s="26">
        <v>8</v>
      </c>
      <c r="E121" s="27">
        <f t="shared" si="31"/>
        <v>0.8</v>
      </c>
      <c r="F121" s="28">
        <f t="shared" si="24"/>
        <v>0.08</v>
      </c>
      <c r="G121" s="82">
        <v>1</v>
      </c>
      <c r="H121" s="82">
        <v>1.1399999999999999</v>
      </c>
      <c r="I121" s="29">
        <f t="shared" si="25"/>
        <v>22.86</v>
      </c>
      <c r="J121" s="27">
        <f t="shared" si="26"/>
        <v>0.87</v>
      </c>
      <c r="K121" s="30">
        <f t="shared" si="27"/>
        <v>2</v>
      </c>
      <c r="L121" s="30">
        <f t="shared" si="28"/>
        <v>24.86</v>
      </c>
      <c r="M121" s="30">
        <f t="shared" si="29"/>
        <v>20.89</v>
      </c>
      <c r="N121" s="30">
        <f t="shared" si="30"/>
        <v>4.76</v>
      </c>
      <c r="O121" s="45"/>
      <c r="P121" s="1"/>
      <c r="R121" s="31"/>
    </row>
    <row r="122" spans="1:18" ht="14.25" x14ac:dyDescent="0.2">
      <c r="A122" s="34" t="s">
        <v>182</v>
      </c>
      <c r="B122" s="35" t="s">
        <v>181</v>
      </c>
      <c r="C122" s="53">
        <v>44.05</v>
      </c>
      <c r="D122" s="26">
        <v>8</v>
      </c>
      <c r="E122" s="27">
        <f t="shared" si="31"/>
        <v>0.8</v>
      </c>
      <c r="F122" s="28">
        <f t="shared" si="24"/>
        <v>0.08</v>
      </c>
      <c r="G122" s="82">
        <v>1.0900000000000001</v>
      </c>
      <c r="H122" s="82">
        <v>1.0900000000000001</v>
      </c>
      <c r="I122" s="29">
        <f t="shared" si="25"/>
        <v>38.409999999999997</v>
      </c>
      <c r="J122" s="27">
        <f t="shared" si="26"/>
        <v>1.43</v>
      </c>
      <c r="K122" s="30">
        <f t="shared" si="27"/>
        <v>3.3</v>
      </c>
      <c r="L122" s="30">
        <f t="shared" si="28"/>
        <v>41.71</v>
      </c>
      <c r="M122" s="30">
        <f t="shared" si="29"/>
        <v>35.130000000000003</v>
      </c>
      <c r="N122" s="30">
        <f t="shared" si="30"/>
        <v>7.9</v>
      </c>
      <c r="O122" s="45"/>
      <c r="P122" s="1"/>
      <c r="R122" s="31"/>
    </row>
    <row r="123" spans="1:18" ht="14.25" x14ac:dyDescent="0.2">
      <c r="A123" s="34" t="s">
        <v>180</v>
      </c>
      <c r="B123" s="35" t="s">
        <v>179</v>
      </c>
      <c r="C123" s="53">
        <v>44.05</v>
      </c>
      <c r="D123" s="26">
        <v>8</v>
      </c>
      <c r="E123" s="27">
        <f t="shared" si="31"/>
        <v>0.8</v>
      </c>
      <c r="F123" s="28">
        <f t="shared" si="24"/>
        <v>0.08</v>
      </c>
      <c r="G123" s="82">
        <v>1.0900000000000001</v>
      </c>
      <c r="H123" s="82">
        <v>1.07</v>
      </c>
      <c r="I123" s="29">
        <f t="shared" si="25"/>
        <v>38.06</v>
      </c>
      <c r="J123" s="27">
        <f t="shared" si="26"/>
        <v>1.43</v>
      </c>
      <c r="K123" s="30">
        <f t="shared" si="27"/>
        <v>3.3</v>
      </c>
      <c r="L123" s="30">
        <f t="shared" si="28"/>
        <v>41.36</v>
      </c>
      <c r="M123" s="30">
        <f t="shared" si="29"/>
        <v>34.799999999999997</v>
      </c>
      <c r="N123" s="30">
        <f t="shared" si="30"/>
        <v>7.87</v>
      </c>
      <c r="O123" s="45"/>
      <c r="P123" s="1"/>
      <c r="R123" s="31"/>
    </row>
    <row r="124" spans="1:18" ht="14.25" x14ac:dyDescent="0.2">
      <c r="A124" s="34" t="s">
        <v>179</v>
      </c>
      <c r="B124" s="35" t="s">
        <v>178</v>
      </c>
      <c r="C124" s="53">
        <v>51.16</v>
      </c>
      <c r="D124" s="26">
        <v>8</v>
      </c>
      <c r="E124" s="27">
        <f t="shared" si="31"/>
        <v>0.8</v>
      </c>
      <c r="F124" s="28">
        <f t="shared" si="24"/>
        <v>0.08</v>
      </c>
      <c r="G124" s="82">
        <v>1.07</v>
      </c>
      <c r="H124" s="82">
        <v>1.06</v>
      </c>
      <c r="I124" s="29">
        <f t="shared" si="25"/>
        <v>43.59</v>
      </c>
      <c r="J124" s="27">
        <f t="shared" si="26"/>
        <v>1.66</v>
      </c>
      <c r="K124" s="30">
        <f t="shared" si="27"/>
        <v>3.84</v>
      </c>
      <c r="L124" s="30">
        <f t="shared" si="28"/>
        <v>47.43</v>
      </c>
      <c r="M124" s="30">
        <f t="shared" si="29"/>
        <v>39.83</v>
      </c>
      <c r="N124" s="30">
        <f t="shared" si="30"/>
        <v>9.1199999999999992</v>
      </c>
      <c r="O124" s="45"/>
      <c r="P124" s="1"/>
      <c r="R124" s="31"/>
    </row>
    <row r="125" spans="1:18" ht="14.25" x14ac:dyDescent="0.2">
      <c r="A125" s="34" t="s">
        <v>178</v>
      </c>
      <c r="B125" s="35" t="s">
        <v>177</v>
      </c>
      <c r="C125" s="53">
        <v>51.16</v>
      </c>
      <c r="D125" s="26">
        <v>8</v>
      </c>
      <c r="E125" s="27">
        <f t="shared" si="31"/>
        <v>0.8</v>
      </c>
      <c r="F125" s="28">
        <f t="shared" si="24"/>
        <v>0.08</v>
      </c>
      <c r="G125" s="82">
        <v>1.06</v>
      </c>
      <c r="H125" s="82">
        <v>1.1200000000000001</v>
      </c>
      <c r="I125" s="29">
        <f t="shared" si="25"/>
        <v>44.61</v>
      </c>
      <c r="J125" s="27">
        <f t="shared" si="26"/>
        <v>1.66</v>
      </c>
      <c r="K125" s="30">
        <f t="shared" si="27"/>
        <v>3.84</v>
      </c>
      <c r="L125" s="30">
        <f t="shared" si="28"/>
        <v>48.45</v>
      </c>
      <c r="M125" s="30">
        <f t="shared" si="29"/>
        <v>40.799999999999997</v>
      </c>
      <c r="N125" s="30">
        <f t="shared" si="30"/>
        <v>9.18</v>
      </c>
      <c r="O125" s="45"/>
      <c r="P125" s="1"/>
      <c r="R125" s="31"/>
    </row>
    <row r="126" spans="1:18" ht="14.25" x14ac:dyDescent="0.2">
      <c r="A126" s="34" t="s">
        <v>176</v>
      </c>
      <c r="B126" s="35" t="s">
        <v>175</v>
      </c>
      <c r="C126" s="53">
        <v>74.25</v>
      </c>
      <c r="D126" s="26">
        <v>8</v>
      </c>
      <c r="E126" s="27">
        <f t="shared" si="31"/>
        <v>0.8</v>
      </c>
      <c r="F126" s="28">
        <f t="shared" si="24"/>
        <v>0.08</v>
      </c>
      <c r="G126" s="82">
        <v>1.1599999999999999</v>
      </c>
      <c r="H126" s="82">
        <v>1.1499999999999999</v>
      </c>
      <c r="I126" s="29">
        <f t="shared" si="25"/>
        <v>68.61</v>
      </c>
      <c r="J126" s="27">
        <f t="shared" si="26"/>
        <v>2.41</v>
      </c>
      <c r="K126" s="30">
        <f t="shared" si="27"/>
        <v>5.57</v>
      </c>
      <c r="L126" s="30">
        <f t="shared" si="28"/>
        <v>74.180000000000007</v>
      </c>
      <c r="M126" s="30">
        <f t="shared" si="29"/>
        <v>62.89</v>
      </c>
      <c r="N126" s="30">
        <f t="shared" si="30"/>
        <v>13.55</v>
      </c>
      <c r="O126" s="45"/>
      <c r="P126" s="1"/>
      <c r="R126" s="31"/>
    </row>
    <row r="127" spans="1:18" ht="14.25" x14ac:dyDescent="0.2">
      <c r="A127" s="34" t="s">
        <v>174</v>
      </c>
      <c r="B127" s="35" t="s">
        <v>173</v>
      </c>
      <c r="C127" s="53">
        <v>75.05</v>
      </c>
      <c r="D127" s="26">
        <v>8</v>
      </c>
      <c r="E127" s="27">
        <f t="shared" si="31"/>
        <v>0.8</v>
      </c>
      <c r="F127" s="28">
        <f t="shared" si="24"/>
        <v>0.08</v>
      </c>
      <c r="G127" s="82">
        <v>1.1499999999999999</v>
      </c>
      <c r="H127" s="82">
        <v>1.0900000000000001</v>
      </c>
      <c r="I127" s="29">
        <f t="shared" si="25"/>
        <v>67.239999999999995</v>
      </c>
      <c r="J127" s="27">
        <f t="shared" si="26"/>
        <v>2.4300000000000002</v>
      </c>
      <c r="K127" s="30">
        <f t="shared" si="27"/>
        <v>5.63</v>
      </c>
      <c r="L127" s="30">
        <f t="shared" si="28"/>
        <v>72.87</v>
      </c>
      <c r="M127" s="30">
        <f t="shared" si="29"/>
        <v>61.57</v>
      </c>
      <c r="N127" s="30">
        <f t="shared" si="30"/>
        <v>13.56</v>
      </c>
      <c r="O127" s="45"/>
      <c r="P127" s="1"/>
      <c r="R127" s="31"/>
    </row>
    <row r="128" spans="1:18" ht="14.25" x14ac:dyDescent="0.2">
      <c r="A128" s="34" t="s">
        <v>173</v>
      </c>
      <c r="B128" s="35" t="s">
        <v>172</v>
      </c>
      <c r="C128" s="53">
        <v>49.94</v>
      </c>
      <c r="D128" s="26">
        <v>8</v>
      </c>
      <c r="E128" s="27">
        <f t="shared" si="31"/>
        <v>0.8</v>
      </c>
      <c r="F128" s="28">
        <f t="shared" si="24"/>
        <v>0.08</v>
      </c>
      <c r="G128" s="82">
        <v>1.0900000000000001</v>
      </c>
      <c r="H128" s="82">
        <v>1.1200000000000001</v>
      </c>
      <c r="I128" s="29">
        <f t="shared" si="25"/>
        <v>44.15</v>
      </c>
      <c r="J128" s="27">
        <f t="shared" si="26"/>
        <v>1.62</v>
      </c>
      <c r="K128" s="30">
        <f t="shared" si="27"/>
        <v>3.75</v>
      </c>
      <c r="L128" s="30">
        <f t="shared" si="28"/>
        <v>47.9</v>
      </c>
      <c r="M128" s="30">
        <f t="shared" si="29"/>
        <v>40.4</v>
      </c>
      <c r="N128" s="30">
        <f t="shared" si="30"/>
        <v>9</v>
      </c>
      <c r="O128" s="45"/>
      <c r="P128" s="1"/>
      <c r="R128" s="31"/>
    </row>
    <row r="129" spans="1:18" ht="14.25" x14ac:dyDescent="0.2">
      <c r="A129" s="34" t="s">
        <v>171</v>
      </c>
      <c r="B129" s="35" t="s">
        <v>170</v>
      </c>
      <c r="C129" s="53">
        <v>69.459999999999994</v>
      </c>
      <c r="D129" s="26">
        <v>8</v>
      </c>
      <c r="E129" s="27">
        <f t="shared" si="31"/>
        <v>0.8</v>
      </c>
      <c r="F129" s="28">
        <f t="shared" si="24"/>
        <v>0.08</v>
      </c>
      <c r="G129" s="82">
        <v>1.1000000000000001</v>
      </c>
      <c r="H129" s="82">
        <v>1.1000000000000001</v>
      </c>
      <c r="I129" s="29">
        <f t="shared" si="25"/>
        <v>61.12</v>
      </c>
      <c r="J129" s="27">
        <f t="shared" si="26"/>
        <v>2.25</v>
      </c>
      <c r="K129" s="30">
        <f t="shared" si="27"/>
        <v>5.21</v>
      </c>
      <c r="L129" s="30">
        <f t="shared" si="28"/>
        <v>66.33</v>
      </c>
      <c r="M129" s="30">
        <f t="shared" si="29"/>
        <v>55.93</v>
      </c>
      <c r="N129" s="30">
        <f t="shared" si="30"/>
        <v>12.48</v>
      </c>
      <c r="O129" s="45"/>
      <c r="P129" s="1"/>
      <c r="R129" s="31"/>
    </row>
    <row r="130" spans="1:18" ht="14.25" x14ac:dyDescent="0.2">
      <c r="A130" s="34" t="s">
        <v>169</v>
      </c>
      <c r="B130" s="35" t="s">
        <v>168</v>
      </c>
      <c r="C130" s="53">
        <v>62.16</v>
      </c>
      <c r="D130" s="26">
        <v>8</v>
      </c>
      <c r="E130" s="27">
        <f t="shared" si="31"/>
        <v>0.8</v>
      </c>
      <c r="F130" s="28">
        <f t="shared" si="24"/>
        <v>0.08</v>
      </c>
      <c r="G130" s="82">
        <v>1.2</v>
      </c>
      <c r="H130" s="82">
        <v>1.2</v>
      </c>
      <c r="I130" s="29">
        <f t="shared" si="25"/>
        <v>59.67</v>
      </c>
      <c r="J130" s="27">
        <f t="shared" si="26"/>
        <v>2.02</v>
      </c>
      <c r="K130" s="30">
        <f t="shared" si="27"/>
        <v>4.66</v>
      </c>
      <c r="L130" s="30">
        <f t="shared" si="28"/>
        <v>64.33</v>
      </c>
      <c r="M130" s="30">
        <f t="shared" si="29"/>
        <v>54.77</v>
      </c>
      <c r="N130" s="30">
        <f t="shared" si="30"/>
        <v>11.47</v>
      </c>
      <c r="O130" s="45"/>
      <c r="P130" s="1"/>
      <c r="R130" s="31"/>
    </row>
    <row r="131" spans="1:18" ht="14.25" x14ac:dyDescent="0.2">
      <c r="A131" s="34" t="s">
        <v>167</v>
      </c>
      <c r="B131" s="35" t="s">
        <v>166</v>
      </c>
      <c r="C131" s="53">
        <v>62.17</v>
      </c>
      <c r="D131" s="26">
        <v>8</v>
      </c>
      <c r="E131" s="27">
        <f t="shared" si="31"/>
        <v>0.8</v>
      </c>
      <c r="F131" s="28">
        <f t="shared" ref="F131:F162" si="32">E131*0.1</f>
        <v>0.08</v>
      </c>
      <c r="G131" s="82">
        <v>1.2</v>
      </c>
      <c r="H131" s="82">
        <v>1.03</v>
      </c>
      <c r="I131" s="29">
        <f t="shared" ref="I131:I162" si="33">(G131+H131)/2*E131*C131</f>
        <v>55.46</v>
      </c>
      <c r="J131" s="27">
        <f t="shared" ref="J131:J162" si="34">(((D131*0.0254)^2)*3.1416/4)*C131</f>
        <v>2.02</v>
      </c>
      <c r="K131" s="30">
        <f t="shared" ref="K131:K162" si="35">+C131*0.075</f>
        <v>4.66</v>
      </c>
      <c r="L131" s="30">
        <f t="shared" ref="L131:L162" si="36">I131+K131</f>
        <v>60.12</v>
      </c>
      <c r="M131" s="30">
        <f t="shared" ref="M131:M162" si="37">(L131-K131-J131)*0.95</f>
        <v>50.77</v>
      </c>
      <c r="N131" s="30">
        <f t="shared" ref="N131:N162" si="38">(L131-M131)*1.2</f>
        <v>11.22</v>
      </c>
      <c r="O131" s="45"/>
      <c r="P131" s="1"/>
      <c r="R131" s="31"/>
    </row>
    <row r="132" spans="1:18" ht="14.25" x14ac:dyDescent="0.2">
      <c r="A132" s="34" t="s">
        <v>165</v>
      </c>
      <c r="B132" s="35" t="s">
        <v>164</v>
      </c>
      <c r="C132" s="53">
        <v>62.17</v>
      </c>
      <c r="D132" s="26">
        <v>8</v>
      </c>
      <c r="E132" s="27">
        <f t="shared" ref="E132:E156" si="39">E131</f>
        <v>0.8</v>
      </c>
      <c r="F132" s="28">
        <f t="shared" si="32"/>
        <v>0.08</v>
      </c>
      <c r="G132" s="82">
        <v>1.03</v>
      </c>
      <c r="H132" s="82">
        <v>1.0900000000000001</v>
      </c>
      <c r="I132" s="29">
        <f t="shared" si="33"/>
        <v>52.72</v>
      </c>
      <c r="J132" s="27">
        <f t="shared" si="34"/>
        <v>2.02</v>
      </c>
      <c r="K132" s="30">
        <f t="shared" si="35"/>
        <v>4.66</v>
      </c>
      <c r="L132" s="30">
        <f t="shared" si="36"/>
        <v>57.38</v>
      </c>
      <c r="M132" s="30">
        <f t="shared" si="37"/>
        <v>48.17</v>
      </c>
      <c r="N132" s="30">
        <f t="shared" si="38"/>
        <v>11.05</v>
      </c>
      <c r="O132" s="45"/>
      <c r="P132" s="1"/>
      <c r="R132" s="31"/>
    </row>
    <row r="133" spans="1:18" ht="14.25" x14ac:dyDescent="0.2">
      <c r="A133" s="34" t="s">
        <v>163</v>
      </c>
      <c r="B133" s="35" t="s">
        <v>162</v>
      </c>
      <c r="C133" s="53">
        <v>74.48</v>
      </c>
      <c r="D133" s="26">
        <v>8</v>
      </c>
      <c r="E133" s="27">
        <f t="shared" si="39"/>
        <v>0.8</v>
      </c>
      <c r="F133" s="28">
        <f t="shared" si="32"/>
        <v>0.08</v>
      </c>
      <c r="G133" s="82">
        <v>1.22</v>
      </c>
      <c r="H133" s="82">
        <v>1.23</v>
      </c>
      <c r="I133" s="29">
        <f t="shared" si="33"/>
        <v>72.989999999999995</v>
      </c>
      <c r="J133" s="27">
        <f t="shared" si="34"/>
        <v>2.42</v>
      </c>
      <c r="K133" s="30">
        <f t="shared" si="35"/>
        <v>5.59</v>
      </c>
      <c r="L133" s="30">
        <f t="shared" si="36"/>
        <v>78.58</v>
      </c>
      <c r="M133" s="30">
        <f t="shared" si="37"/>
        <v>67.040000000000006</v>
      </c>
      <c r="N133" s="30">
        <f t="shared" si="38"/>
        <v>13.85</v>
      </c>
      <c r="O133" s="45"/>
      <c r="P133" s="1"/>
      <c r="R133" s="31"/>
    </row>
    <row r="134" spans="1:18" ht="14.25" x14ac:dyDescent="0.2">
      <c r="A134" s="34" t="s">
        <v>161</v>
      </c>
      <c r="B134" s="35" t="s">
        <v>160</v>
      </c>
      <c r="C134" s="53">
        <v>74.28</v>
      </c>
      <c r="D134" s="26">
        <v>8</v>
      </c>
      <c r="E134" s="27">
        <f t="shared" si="39"/>
        <v>0.8</v>
      </c>
      <c r="F134" s="28">
        <f t="shared" si="32"/>
        <v>0.08</v>
      </c>
      <c r="G134" s="82">
        <v>1.23</v>
      </c>
      <c r="H134" s="82">
        <v>1.0900000000000001</v>
      </c>
      <c r="I134" s="29">
        <f t="shared" si="33"/>
        <v>68.930000000000007</v>
      </c>
      <c r="J134" s="27">
        <f t="shared" si="34"/>
        <v>2.41</v>
      </c>
      <c r="K134" s="30">
        <f t="shared" si="35"/>
        <v>5.57</v>
      </c>
      <c r="L134" s="30">
        <f t="shared" si="36"/>
        <v>74.5</v>
      </c>
      <c r="M134" s="30">
        <f t="shared" si="37"/>
        <v>63.19</v>
      </c>
      <c r="N134" s="30">
        <f t="shared" si="38"/>
        <v>13.57</v>
      </c>
      <c r="O134" s="45"/>
      <c r="P134" s="1"/>
      <c r="R134" s="31"/>
    </row>
    <row r="135" spans="1:18" ht="14.25" x14ac:dyDescent="0.2">
      <c r="A135" s="34" t="s">
        <v>160</v>
      </c>
      <c r="B135" s="35" t="s">
        <v>159</v>
      </c>
      <c r="C135" s="53">
        <v>74.13</v>
      </c>
      <c r="D135" s="26">
        <v>8</v>
      </c>
      <c r="E135" s="27">
        <f t="shared" si="39"/>
        <v>0.8</v>
      </c>
      <c r="F135" s="28">
        <f t="shared" si="32"/>
        <v>0.08</v>
      </c>
      <c r="G135" s="82">
        <v>1.0900000000000001</v>
      </c>
      <c r="H135" s="82">
        <v>1.1599999999999999</v>
      </c>
      <c r="I135" s="29">
        <f t="shared" si="33"/>
        <v>66.72</v>
      </c>
      <c r="J135" s="27">
        <f t="shared" si="34"/>
        <v>2.4</v>
      </c>
      <c r="K135" s="30">
        <f t="shared" si="35"/>
        <v>5.56</v>
      </c>
      <c r="L135" s="30">
        <f t="shared" si="36"/>
        <v>72.28</v>
      </c>
      <c r="M135" s="30">
        <f t="shared" si="37"/>
        <v>61.1</v>
      </c>
      <c r="N135" s="30">
        <f t="shared" si="38"/>
        <v>13.42</v>
      </c>
      <c r="O135" s="45"/>
      <c r="P135" s="1"/>
      <c r="R135" s="31"/>
    </row>
    <row r="136" spans="1:18" ht="14.25" x14ac:dyDescent="0.2">
      <c r="A136" s="34" t="s">
        <v>158</v>
      </c>
      <c r="B136" s="35" t="s">
        <v>157</v>
      </c>
      <c r="C136" s="53">
        <v>77.650000000000006</v>
      </c>
      <c r="D136" s="26">
        <v>8</v>
      </c>
      <c r="E136" s="27">
        <f t="shared" si="39"/>
        <v>0.8</v>
      </c>
      <c r="F136" s="28">
        <f t="shared" si="32"/>
        <v>0.08</v>
      </c>
      <c r="G136" s="82">
        <v>1.1399999999999999</v>
      </c>
      <c r="H136" s="82">
        <v>1.1299999999999999</v>
      </c>
      <c r="I136" s="29">
        <f t="shared" si="33"/>
        <v>70.510000000000005</v>
      </c>
      <c r="J136" s="27">
        <f t="shared" si="34"/>
        <v>2.52</v>
      </c>
      <c r="K136" s="30">
        <f t="shared" si="35"/>
        <v>5.82</v>
      </c>
      <c r="L136" s="30">
        <f t="shared" si="36"/>
        <v>76.33</v>
      </c>
      <c r="M136" s="30">
        <f t="shared" si="37"/>
        <v>64.59</v>
      </c>
      <c r="N136" s="30">
        <f t="shared" si="38"/>
        <v>14.09</v>
      </c>
      <c r="O136" s="45"/>
      <c r="P136" s="1"/>
      <c r="R136" s="31"/>
    </row>
    <row r="137" spans="1:18" ht="14.25" x14ac:dyDescent="0.2">
      <c r="A137" s="34" t="s">
        <v>157</v>
      </c>
      <c r="B137" s="35" t="s">
        <v>156</v>
      </c>
      <c r="C137" s="53">
        <v>78.28</v>
      </c>
      <c r="D137" s="26">
        <v>8</v>
      </c>
      <c r="E137" s="27">
        <f t="shared" si="39"/>
        <v>0.8</v>
      </c>
      <c r="F137" s="28">
        <f t="shared" si="32"/>
        <v>0.08</v>
      </c>
      <c r="G137" s="82">
        <v>1.1299999999999999</v>
      </c>
      <c r="H137" s="82">
        <v>1</v>
      </c>
      <c r="I137" s="29">
        <f t="shared" si="33"/>
        <v>66.69</v>
      </c>
      <c r="J137" s="27">
        <f t="shared" si="34"/>
        <v>2.54</v>
      </c>
      <c r="K137" s="30">
        <f t="shared" si="35"/>
        <v>5.87</v>
      </c>
      <c r="L137" s="30">
        <f t="shared" si="36"/>
        <v>72.56</v>
      </c>
      <c r="M137" s="30">
        <f t="shared" si="37"/>
        <v>60.94</v>
      </c>
      <c r="N137" s="30">
        <f t="shared" si="38"/>
        <v>13.94</v>
      </c>
      <c r="O137" s="45"/>
      <c r="P137" s="1"/>
      <c r="R137" s="31"/>
    </row>
    <row r="138" spans="1:18" ht="14.25" x14ac:dyDescent="0.2">
      <c r="A138" s="34" t="s">
        <v>156</v>
      </c>
      <c r="B138" s="35" t="s">
        <v>155</v>
      </c>
      <c r="C138" s="53">
        <v>74.510000000000005</v>
      </c>
      <c r="D138" s="26">
        <v>8</v>
      </c>
      <c r="E138" s="27">
        <f t="shared" si="39"/>
        <v>0.8</v>
      </c>
      <c r="F138" s="28">
        <f t="shared" si="32"/>
        <v>0.08</v>
      </c>
      <c r="G138" s="82">
        <v>1</v>
      </c>
      <c r="H138" s="82">
        <v>1.22</v>
      </c>
      <c r="I138" s="29">
        <f t="shared" si="33"/>
        <v>66.16</v>
      </c>
      <c r="J138" s="27">
        <f t="shared" si="34"/>
        <v>2.42</v>
      </c>
      <c r="K138" s="30">
        <f t="shared" si="35"/>
        <v>5.59</v>
      </c>
      <c r="L138" s="30">
        <f t="shared" si="36"/>
        <v>71.75</v>
      </c>
      <c r="M138" s="30">
        <f t="shared" si="37"/>
        <v>60.55</v>
      </c>
      <c r="N138" s="30">
        <f t="shared" si="38"/>
        <v>13.44</v>
      </c>
      <c r="O138" s="45"/>
      <c r="P138" s="1"/>
      <c r="R138" s="31"/>
    </row>
    <row r="139" spans="1:18" ht="14.25" x14ac:dyDescent="0.2">
      <c r="A139" s="34" t="s">
        <v>154</v>
      </c>
      <c r="B139" s="35" t="s">
        <v>153</v>
      </c>
      <c r="C139" s="53">
        <v>19.89</v>
      </c>
      <c r="D139" s="26">
        <v>8</v>
      </c>
      <c r="E139" s="27">
        <f t="shared" si="39"/>
        <v>0.8</v>
      </c>
      <c r="F139" s="28">
        <f t="shared" si="32"/>
        <v>0.08</v>
      </c>
      <c r="G139" s="82">
        <v>1.03</v>
      </c>
      <c r="H139" s="82">
        <v>1.1499999999999999</v>
      </c>
      <c r="I139" s="29">
        <f t="shared" si="33"/>
        <v>17.34</v>
      </c>
      <c r="J139" s="27">
        <f t="shared" si="34"/>
        <v>0.65</v>
      </c>
      <c r="K139" s="30">
        <f t="shared" si="35"/>
        <v>1.49</v>
      </c>
      <c r="L139" s="30">
        <f t="shared" si="36"/>
        <v>18.829999999999998</v>
      </c>
      <c r="M139" s="30">
        <f t="shared" si="37"/>
        <v>15.86</v>
      </c>
      <c r="N139" s="30">
        <f t="shared" si="38"/>
        <v>3.56</v>
      </c>
      <c r="O139" s="45"/>
      <c r="P139" s="1"/>
      <c r="R139" s="31"/>
    </row>
    <row r="140" spans="1:18" ht="14.25" x14ac:dyDescent="0.2">
      <c r="A140" s="34" t="s">
        <v>152</v>
      </c>
      <c r="B140" s="35" t="s">
        <v>151</v>
      </c>
      <c r="C140" s="53">
        <v>49.02</v>
      </c>
      <c r="D140" s="26">
        <v>8</v>
      </c>
      <c r="E140" s="27">
        <f t="shared" si="39"/>
        <v>0.8</v>
      </c>
      <c r="F140" s="28">
        <f t="shared" si="32"/>
        <v>0.08</v>
      </c>
      <c r="G140" s="82">
        <v>1.1499999999999999</v>
      </c>
      <c r="H140" s="82">
        <v>1.1499999999999999</v>
      </c>
      <c r="I140" s="29">
        <f t="shared" si="33"/>
        <v>45.1</v>
      </c>
      <c r="J140" s="27">
        <f t="shared" si="34"/>
        <v>1.59</v>
      </c>
      <c r="K140" s="30">
        <f t="shared" si="35"/>
        <v>3.68</v>
      </c>
      <c r="L140" s="30">
        <f t="shared" si="36"/>
        <v>48.78</v>
      </c>
      <c r="M140" s="30">
        <f t="shared" si="37"/>
        <v>41.33</v>
      </c>
      <c r="N140" s="30">
        <f t="shared" si="38"/>
        <v>8.94</v>
      </c>
      <c r="O140" s="45"/>
      <c r="P140" s="1"/>
      <c r="R140" s="31"/>
    </row>
    <row r="141" spans="1:18" ht="14.25" x14ac:dyDescent="0.2">
      <c r="A141" s="34" t="s">
        <v>150</v>
      </c>
      <c r="B141" s="35" t="s">
        <v>149</v>
      </c>
      <c r="C141" s="53">
        <v>45.76</v>
      </c>
      <c r="D141" s="26">
        <v>8</v>
      </c>
      <c r="E141" s="27">
        <f t="shared" si="39"/>
        <v>0.8</v>
      </c>
      <c r="F141" s="28">
        <f t="shared" si="32"/>
        <v>0.08</v>
      </c>
      <c r="G141" s="82">
        <v>1.1100000000000001</v>
      </c>
      <c r="H141" s="82">
        <v>1.1100000000000001</v>
      </c>
      <c r="I141" s="29">
        <f t="shared" si="33"/>
        <v>40.630000000000003</v>
      </c>
      <c r="J141" s="27">
        <f t="shared" si="34"/>
        <v>1.48</v>
      </c>
      <c r="K141" s="30">
        <f t="shared" si="35"/>
        <v>3.43</v>
      </c>
      <c r="L141" s="30">
        <f t="shared" si="36"/>
        <v>44.06</v>
      </c>
      <c r="M141" s="30">
        <f t="shared" si="37"/>
        <v>37.19</v>
      </c>
      <c r="N141" s="30">
        <f t="shared" si="38"/>
        <v>8.24</v>
      </c>
      <c r="O141" s="45"/>
      <c r="P141" s="1"/>
      <c r="R141" s="31"/>
    </row>
    <row r="142" spans="1:18" ht="14.25" x14ac:dyDescent="0.2">
      <c r="A142" s="34" t="s">
        <v>149</v>
      </c>
      <c r="B142" s="35" t="s">
        <v>148</v>
      </c>
      <c r="C142" s="53">
        <v>45.76</v>
      </c>
      <c r="D142" s="26">
        <v>8</v>
      </c>
      <c r="E142" s="27">
        <f t="shared" si="39"/>
        <v>0.8</v>
      </c>
      <c r="F142" s="28">
        <f t="shared" si="32"/>
        <v>0.08</v>
      </c>
      <c r="G142" s="82">
        <v>1.1100000000000001</v>
      </c>
      <c r="H142" s="82">
        <v>1.33</v>
      </c>
      <c r="I142" s="29">
        <f t="shared" si="33"/>
        <v>44.66</v>
      </c>
      <c r="J142" s="27">
        <f t="shared" si="34"/>
        <v>1.48</v>
      </c>
      <c r="K142" s="30">
        <f t="shared" si="35"/>
        <v>3.43</v>
      </c>
      <c r="L142" s="30">
        <f t="shared" si="36"/>
        <v>48.09</v>
      </c>
      <c r="M142" s="30">
        <f t="shared" si="37"/>
        <v>41.02</v>
      </c>
      <c r="N142" s="30">
        <f t="shared" si="38"/>
        <v>8.48</v>
      </c>
      <c r="O142" s="45"/>
      <c r="P142" s="1"/>
      <c r="R142" s="31"/>
    </row>
    <row r="143" spans="1:18" ht="14.25" x14ac:dyDescent="0.2">
      <c r="A143" s="34" t="s">
        <v>147</v>
      </c>
      <c r="B143" s="35" t="s">
        <v>146</v>
      </c>
      <c r="C143" s="53">
        <v>44.94</v>
      </c>
      <c r="D143" s="26">
        <v>8</v>
      </c>
      <c r="E143" s="27">
        <f t="shared" si="39"/>
        <v>0.8</v>
      </c>
      <c r="F143" s="28">
        <f t="shared" si="32"/>
        <v>0.08</v>
      </c>
      <c r="G143" s="82">
        <v>1</v>
      </c>
      <c r="H143" s="82">
        <v>1.1100000000000001</v>
      </c>
      <c r="I143" s="29">
        <f t="shared" si="33"/>
        <v>37.93</v>
      </c>
      <c r="J143" s="27">
        <f t="shared" si="34"/>
        <v>1.46</v>
      </c>
      <c r="K143" s="30">
        <f t="shared" si="35"/>
        <v>3.37</v>
      </c>
      <c r="L143" s="30">
        <f t="shared" si="36"/>
        <v>41.3</v>
      </c>
      <c r="M143" s="30">
        <f t="shared" si="37"/>
        <v>34.65</v>
      </c>
      <c r="N143" s="30">
        <f t="shared" si="38"/>
        <v>7.98</v>
      </c>
      <c r="O143" s="45"/>
      <c r="P143" s="1"/>
      <c r="R143" s="31"/>
    </row>
    <row r="144" spans="1:18" ht="14.25" x14ac:dyDescent="0.2">
      <c r="A144" s="35" t="s">
        <v>146</v>
      </c>
      <c r="B144" s="35" t="s">
        <v>145</v>
      </c>
      <c r="C144" s="53">
        <v>44.94</v>
      </c>
      <c r="D144" s="26">
        <v>8</v>
      </c>
      <c r="E144" s="27">
        <f t="shared" si="39"/>
        <v>0.8</v>
      </c>
      <c r="F144" s="28">
        <f t="shared" si="32"/>
        <v>0.08</v>
      </c>
      <c r="G144" s="82">
        <v>1.1100000000000001</v>
      </c>
      <c r="H144" s="82">
        <v>1.1000000000000001</v>
      </c>
      <c r="I144" s="29">
        <f t="shared" si="33"/>
        <v>39.729999999999997</v>
      </c>
      <c r="J144" s="27">
        <f t="shared" si="34"/>
        <v>1.46</v>
      </c>
      <c r="K144" s="30">
        <f t="shared" si="35"/>
        <v>3.37</v>
      </c>
      <c r="L144" s="30">
        <f t="shared" si="36"/>
        <v>43.1</v>
      </c>
      <c r="M144" s="30">
        <f t="shared" si="37"/>
        <v>36.36</v>
      </c>
      <c r="N144" s="30">
        <f t="shared" si="38"/>
        <v>8.09</v>
      </c>
      <c r="O144" s="45"/>
      <c r="P144" s="1"/>
      <c r="R144" s="31"/>
    </row>
    <row r="145" spans="1:18" ht="14.25" x14ac:dyDescent="0.2">
      <c r="A145" s="34" t="s">
        <v>144</v>
      </c>
      <c r="B145" s="35" t="s">
        <v>143</v>
      </c>
      <c r="C145" s="53">
        <v>45.11</v>
      </c>
      <c r="D145" s="26">
        <v>8</v>
      </c>
      <c r="E145" s="27">
        <f t="shared" si="39"/>
        <v>0.8</v>
      </c>
      <c r="F145" s="28">
        <f t="shared" si="32"/>
        <v>0.08</v>
      </c>
      <c r="G145" s="82">
        <v>1</v>
      </c>
      <c r="H145" s="82">
        <v>1.04</v>
      </c>
      <c r="I145" s="29">
        <f t="shared" si="33"/>
        <v>36.81</v>
      </c>
      <c r="J145" s="27">
        <f t="shared" si="34"/>
        <v>1.46</v>
      </c>
      <c r="K145" s="30">
        <f t="shared" si="35"/>
        <v>3.38</v>
      </c>
      <c r="L145" s="30">
        <f t="shared" si="36"/>
        <v>40.19</v>
      </c>
      <c r="M145" s="30">
        <f t="shared" si="37"/>
        <v>33.58</v>
      </c>
      <c r="N145" s="30">
        <f t="shared" si="38"/>
        <v>7.93</v>
      </c>
      <c r="O145" s="45"/>
      <c r="P145" s="1"/>
      <c r="R145" s="31"/>
    </row>
    <row r="146" spans="1:18" ht="14.25" x14ac:dyDescent="0.2">
      <c r="A146" s="35" t="s">
        <v>143</v>
      </c>
      <c r="B146" s="35" t="s">
        <v>142</v>
      </c>
      <c r="C146" s="53">
        <v>45.11</v>
      </c>
      <c r="D146" s="26">
        <v>8</v>
      </c>
      <c r="E146" s="27">
        <f t="shared" si="39"/>
        <v>0.8</v>
      </c>
      <c r="F146" s="28">
        <f t="shared" si="32"/>
        <v>0.08</v>
      </c>
      <c r="G146" s="82">
        <v>1.04</v>
      </c>
      <c r="H146" s="82">
        <v>1.1399999999999999</v>
      </c>
      <c r="I146" s="29">
        <f t="shared" si="33"/>
        <v>39.340000000000003</v>
      </c>
      <c r="J146" s="27">
        <f t="shared" si="34"/>
        <v>1.46</v>
      </c>
      <c r="K146" s="30">
        <f t="shared" si="35"/>
        <v>3.38</v>
      </c>
      <c r="L146" s="30">
        <f t="shared" si="36"/>
        <v>42.72</v>
      </c>
      <c r="M146" s="30">
        <f t="shared" si="37"/>
        <v>35.99</v>
      </c>
      <c r="N146" s="30">
        <f t="shared" si="38"/>
        <v>8.08</v>
      </c>
      <c r="O146" s="45"/>
      <c r="P146" s="1"/>
      <c r="R146" s="31"/>
    </row>
    <row r="147" spans="1:18" ht="14.25" x14ac:dyDescent="0.2">
      <c r="A147" s="34" t="s">
        <v>141</v>
      </c>
      <c r="B147" s="35" t="s">
        <v>140</v>
      </c>
      <c r="C147" s="53">
        <v>49.71</v>
      </c>
      <c r="D147" s="26">
        <v>8</v>
      </c>
      <c r="E147" s="27">
        <f t="shared" si="39"/>
        <v>0.8</v>
      </c>
      <c r="F147" s="28">
        <f t="shared" si="32"/>
        <v>0.08</v>
      </c>
      <c r="G147" s="82">
        <v>1.33</v>
      </c>
      <c r="H147" s="82">
        <v>1.1499999999999999</v>
      </c>
      <c r="I147" s="29">
        <f t="shared" si="33"/>
        <v>49.31</v>
      </c>
      <c r="J147" s="27">
        <f t="shared" si="34"/>
        <v>1.61</v>
      </c>
      <c r="K147" s="30">
        <f t="shared" si="35"/>
        <v>3.73</v>
      </c>
      <c r="L147" s="30">
        <f t="shared" si="36"/>
        <v>53.04</v>
      </c>
      <c r="M147" s="30">
        <f t="shared" si="37"/>
        <v>45.32</v>
      </c>
      <c r="N147" s="30">
        <f t="shared" si="38"/>
        <v>9.26</v>
      </c>
      <c r="O147" s="45"/>
      <c r="P147" s="1"/>
      <c r="R147" s="31"/>
    </row>
    <row r="148" spans="1:18" ht="14.25" x14ac:dyDescent="0.2">
      <c r="A148" s="35" t="s">
        <v>140</v>
      </c>
      <c r="B148" s="35" t="s">
        <v>139</v>
      </c>
      <c r="C148" s="53">
        <v>49.71</v>
      </c>
      <c r="D148" s="26">
        <v>8</v>
      </c>
      <c r="E148" s="27">
        <f t="shared" si="39"/>
        <v>0.8</v>
      </c>
      <c r="F148" s="28">
        <f t="shared" si="32"/>
        <v>0.08</v>
      </c>
      <c r="G148" s="82">
        <v>1.1499999999999999</v>
      </c>
      <c r="H148" s="82">
        <v>1.2</v>
      </c>
      <c r="I148" s="29">
        <f t="shared" si="33"/>
        <v>46.73</v>
      </c>
      <c r="J148" s="27">
        <f t="shared" si="34"/>
        <v>1.61</v>
      </c>
      <c r="K148" s="30">
        <f t="shared" si="35"/>
        <v>3.73</v>
      </c>
      <c r="L148" s="30">
        <f t="shared" si="36"/>
        <v>50.46</v>
      </c>
      <c r="M148" s="30">
        <f t="shared" si="37"/>
        <v>42.86</v>
      </c>
      <c r="N148" s="30">
        <f t="shared" si="38"/>
        <v>9.1199999999999992</v>
      </c>
      <c r="O148" s="45"/>
      <c r="P148" s="1"/>
      <c r="R148" s="31"/>
    </row>
    <row r="149" spans="1:18" ht="14.25" x14ac:dyDescent="0.2">
      <c r="A149" s="34" t="s">
        <v>138</v>
      </c>
      <c r="B149" s="35" t="s">
        <v>137</v>
      </c>
      <c r="C149" s="53">
        <v>50.11</v>
      </c>
      <c r="D149" s="26">
        <v>8</v>
      </c>
      <c r="E149" s="27">
        <f t="shared" si="39"/>
        <v>0.8</v>
      </c>
      <c r="F149" s="28">
        <f t="shared" si="32"/>
        <v>0.08</v>
      </c>
      <c r="G149" s="82">
        <v>1.07</v>
      </c>
      <c r="H149" s="82">
        <v>1.07</v>
      </c>
      <c r="I149" s="29">
        <f t="shared" si="33"/>
        <v>42.89</v>
      </c>
      <c r="J149" s="27">
        <f t="shared" si="34"/>
        <v>1.63</v>
      </c>
      <c r="K149" s="30">
        <f t="shared" si="35"/>
        <v>3.76</v>
      </c>
      <c r="L149" s="30">
        <f t="shared" si="36"/>
        <v>46.65</v>
      </c>
      <c r="M149" s="30">
        <f t="shared" si="37"/>
        <v>39.200000000000003</v>
      </c>
      <c r="N149" s="30">
        <f t="shared" si="38"/>
        <v>8.94</v>
      </c>
      <c r="O149" s="45"/>
      <c r="P149" s="1"/>
      <c r="R149" s="31"/>
    </row>
    <row r="150" spans="1:18" ht="14.25" x14ac:dyDescent="0.2">
      <c r="A150" s="35" t="s">
        <v>137</v>
      </c>
      <c r="B150" s="35" t="s">
        <v>129</v>
      </c>
      <c r="C150" s="53">
        <v>50.11</v>
      </c>
      <c r="D150" s="26">
        <v>8</v>
      </c>
      <c r="E150" s="27">
        <f t="shared" si="39"/>
        <v>0.8</v>
      </c>
      <c r="F150" s="28">
        <f t="shared" si="32"/>
        <v>0.08</v>
      </c>
      <c r="G150" s="82">
        <v>1.07</v>
      </c>
      <c r="H150" s="82">
        <v>1.33</v>
      </c>
      <c r="I150" s="29">
        <f t="shared" si="33"/>
        <v>48.11</v>
      </c>
      <c r="J150" s="27">
        <f t="shared" si="34"/>
        <v>1.63</v>
      </c>
      <c r="K150" s="30">
        <f t="shared" si="35"/>
        <v>3.76</v>
      </c>
      <c r="L150" s="30">
        <f t="shared" si="36"/>
        <v>51.87</v>
      </c>
      <c r="M150" s="30">
        <f t="shared" si="37"/>
        <v>44.16</v>
      </c>
      <c r="N150" s="30">
        <f t="shared" si="38"/>
        <v>9.25</v>
      </c>
      <c r="O150" s="45"/>
      <c r="P150" s="1"/>
      <c r="R150" s="31"/>
    </row>
    <row r="151" spans="1:18" ht="14.25" x14ac:dyDescent="0.2">
      <c r="A151" s="34" t="s">
        <v>136</v>
      </c>
      <c r="B151" s="35" t="s">
        <v>135</v>
      </c>
      <c r="C151" s="53">
        <v>50.13</v>
      </c>
      <c r="D151" s="26">
        <v>8</v>
      </c>
      <c r="E151" s="27">
        <f t="shared" si="39"/>
        <v>0.8</v>
      </c>
      <c r="F151" s="28">
        <f t="shared" si="32"/>
        <v>0.08</v>
      </c>
      <c r="G151" s="82">
        <v>1.19</v>
      </c>
      <c r="H151" s="82">
        <v>1.04</v>
      </c>
      <c r="I151" s="29">
        <f t="shared" si="33"/>
        <v>44.72</v>
      </c>
      <c r="J151" s="27">
        <f t="shared" si="34"/>
        <v>1.63</v>
      </c>
      <c r="K151" s="30">
        <f t="shared" si="35"/>
        <v>3.76</v>
      </c>
      <c r="L151" s="30">
        <f t="shared" si="36"/>
        <v>48.48</v>
      </c>
      <c r="M151" s="30">
        <f t="shared" si="37"/>
        <v>40.94</v>
      </c>
      <c r="N151" s="30">
        <f t="shared" si="38"/>
        <v>9.0500000000000007</v>
      </c>
      <c r="O151" s="45"/>
      <c r="P151" s="1"/>
      <c r="R151" s="31"/>
    </row>
    <row r="152" spans="1:18" ht="14.25" x14ac:dyDescent="0.2">
      <c r="A152" s="35" t="s">
        <v>135</v>
      </c>
      <c r="B152" s="35" t="s">
        <v>134</v>
      </c>
      <c r="C152" s="53">
        <v>50.13</v>
      </c>
      <c r="D152" s="26">
        <v>8</v>
      </c>
      <c r="E152" s="27">
        <f t="shared" si="39"/>
        <v>0.8</v>
      </c>
      <c r="F152" s="28">
        <f t="shared" si="32"/>
        <v>0.08</v>
      </c>
      <c r="G152" s="82">
        <v>1.04</v>
      </c>
      <c r="H152" s="82">
        <v>1.1599999999999999</v>
      </c>
      <c r="I152" s="29">
        <f t="shared" si="33"/>
        <v>44.11</v>
      </c>
      <c r="J152" s="27">
        <f t="shared" si="34"/>
        <v>1.63</v>
      </c>
      <c r="K152" s="30">
        <f t="shared" si="35"/>
        <v>3.76</v>
      </c>
      <c r="L152" s="30">
        <f t="shared" si="36"/>
        <v>47.87</v>
      </c>
      <c r="M152" s="30">
        <f t="shared" si="37"/>
        <v>40.36</v>
      </c>
      <c r="N152" s="30">
        <f t="shared" si="38"/>
        <v>9.01</v>
      </c>
      <c r="O152" s="45"/>
      <c r="P152" s="1"/>
      <c r="R152" s="31"/>
    </row>
    <row r="153" spans="1:18" ht="14.25" x14ac:dyDescent="0.2">
      <c r="A153" s="34" t="s">
        <v>133</v>
      </c>
      <c r="B153" s="35" t="s">
        <v>132</v>
      </c>
      <c r="C153" s="53">
        <v>48.32</v>
      </c>
      <c r="D153" s="26">
        <v>8</v>
      </c>
      <c r="E153" s="27">
        <f t="shared" si="39"/>
        <v>0.8</v>
      </c>
      <c r="F153" s="28">
        <f t="shared" si="32"/>
        <v>0.08</v>
      </c>
      <c r="G153" s="82">
        <v>1.17</v>
      </c>
      <c r="H153" s="82">
        <v>1.17</v>
      </c>
      <c r="I153" s="29">
        <f t="shared" si="33"/>
        <v>45.23</v>
      </c>
      <c r="J153" s="27">
        <f t="shared" si="34"/>
        <v>1.57</v>
      </c>
      <c r="K153" s="30">
        <f t="shared" si="35"/>
        <v>3.62</v>
      </c>
      <c r="L153" s="30">
        <f t="shared" si="36"/>
        <v>48.85</v>
      </c>
      <c r="M153" s="30">
        <f t="shared" si="37"/>
        <v>41.48</v>
      </c>
      <c r="N153" s="30">
        <f t="shared" si="38"/>
        <v>8.84</v>
      </c>
      <c r="O153" s="45"/>
      <c r="P153" s="1"/>
      <c r="R153" s="31"/>
    </row>
    <row r="154" spans="1:18" ht="14.25" x14ac:dyDescent="0.2">
      <c r="A154" s="35" t="s">
        <v>132</v>
      </c>
      <c r="B154" s="35" t="s">
        <v>131</v>
      </c>
      <c r="C154" s="53">
        <v>48.22</v>
      </c>
      <c r="D154" s="26">
        <v>8</v>
      </c>
      <c r="E154" s="27">
        <f t="shared" si="39"/>
        <v>0.8</v>
      </c>
      <c r="F154" s="28">
        <f t="shared" si="32"/>
        <v>0.08</v>
      </c>
      <c r="G154" s="82">
        <v>1.17</v>
      </c>
      <c r="H154" s="82">
        <v>1.04</v>
      </c>
      <c r="I154" s="29">
        <f t="shared" si="33"/>
        <v>42.63</v>
      </c>
      <c r="J154" s="27">
        <f t="shared" si="34"/>
        <v>1.56</v>
      </c>
      <c r="K154" s="30">
        <f t="shared" si="35"/>
        <v>3.62</v>
      </c>
      <c r="L154" s="30">
        <f t="shared" si="36"/>
        <v>46.25</v>
      </c>
      <c r="M154" s="30">
        <f t="shared" si="37"/>
        <v>39.020000000000003</v>
      </c>
      <c r="N154" s="30">
        <f t="shared" si="38"/>
        <v>8.68</v>
      </c>
      <c r="O154" s="45"/>
      <c r="P154" s="1"/>
      <c r="R154" s="31"/>
    </row>
    <row r="155" spans="1:18" ht="14.25" x14ac:dyDescent="0.2">
      <c r="A155" s="34" t="s">
        <v>130</v>
      </c>
      <c r="B155" s="35" t="s">
        <v>129</v>
      </c>
      <c r="C155" s="53">
        <v>63.18</v>
      </c>
      <c r="D155" s="26">
        <v>8</v>
      </c>
      <c r="E155" s="27">
        <f t="shared" si="39"/>
        <v>0.8</v>
      </c>
      <c r="F155" s="28">
        <f t="shared" si="32"/>
        <v>0.08</v>
      </c>
      <c r="G155" s="82">
        <v>1</v>
      </c>
      <c r="H155" s="82">
        <v>1.33</v>
      </c>
      <c r="I155" s="29">
        <f t="shared" si="33"/>
        <v>58.88</v>
      </c>
      <c r="J155" s="27">
        <f t="shared" si="34"/>
        <v>2.0499999999999998</v>
      </c>
      <c r="K155" s="30">
        <f t="shared" si="35"/>
        <v>4.74</v>
      </c>
      <c r="L155" s="30">
        <f t="shared" si="36"/>
        <v>63.62</v>
      </c>
      <c r="M155" s="30">
        <f t="shared" si="37"/>
        <v>53.99</v>
      </c>
      <c r="N155" s="30">
        <f t="shared" si="38"/>
        <v>11.56</v>
      </c>
      <c r="O155" s="45"/>
      <c r="P155" s="1"/>
      <c r="R155" s="31"/>
    </row>
    <row r="156" spans="1:18" ht="14.25" x14ac:dyDescent="0.2">
      <c r="A156" s="34" t="s">
        <v>128</v>
      </c>
      <c r="B156" s="35" t="s">
        <v>117</v>
      </c>
      <c r="C156" s="53">
        <v>70.099999999999994</v>
      </c>
      <c r="D156" s="26">
        <v>8</v>
      </c>
      <c r="E156" s="27">
        <f t="shared" si="39"/>
        <v>0.8</v>
      </c>
      <c r="F156" s="28">
        <f t="shared" si="32"/>
        <v>0.08</v>
      </c>
      <c r="G156" s="82">
        <v>1</v>
      </c>
      <c r="H156" s="82">
        <v>1.01</v>
      </c>
      <c r="I156" s="29">
        <f t="shared" si="33"/>
        <v>56.36</v>
      </c>
      <c r="J156" s="27">
        <f t="shared" si="34"/>
        <v>2.27</v>
      </c>
      <c r="K156" s="30">
        <f t="shared" si="35"/>
        <v>5.26</v>
      </c>
      <c r="L156" s="30">
        <f t="shared" si="36"/>
        <v>61.62</v>
      </c>
      <c r="M156" s="30">
        <f t="shared" si="37"/>
        <v>51.39</v>
      </c>
      <c r="N156" s="30">
        <f t="shared" si="38"/>
        <v>12.28</v>
      </c>
      <c r="O156" s="45"/>
      <c r="P156" s="1"/>
      <c r="R156" s="31"/>
    </row>
    <row r="157" spans="1:18" ht="14.25" x14ac:dyDescent="0.2">
      <c r="A157" s="34" t="s">
        <v>127</v>
      </c>
      <c r="B157" s="35" t="s">
        <v>126</v>
      </c>
      <c r="C157" s="53">
        <v>79.12</v>
      </c>
      <c r="D157" s="26">
        <v>8</v>
      </c>
      <c r="E157" s="27">
        <f>E140</f>
        <v>0.8</v>
      </c>
      <c r="F157" s="28">
        <f t="shared" si="32"/>
        <v>0.08</v>
      </c>
      <c r="G157" s="82">
        <v>1.39</v>
      </c>
      <c r="H157" s="82">
        <v>1.39</v>
      </c>
      <c r="I157" s="29">
        <f t="shared" si="33"/>
        <v>87.98</v>
      </c>
      <c r="J157" s="27">
        <f t="shared" si="34"/>
        <v>2.57</v>
      </c>
      <c r="K157" s="30">
        <f t="shared" si="35"/>
        <v>5.93</v>
      </c>
      <c r="L157" s="30">
        <f t="shared" si="36"/>
        <v>93.91</v>
      </c>
      <c r="M157" s="30">
        <f t="shared" si="37"/>
        <v>81.14</v>
      </c>
      <c r="N157" s="30">
        <f t="shared" si="38"/>
        <v>15.32</v>
      </c>
      <c r="O157" s="45"/>
      <c r="P157" s="1"/>
      <c r="R157" s="31"/>
    </row>
    <row r="158" spans="1:18" ht="14.25" x14ac:dyDescent="0.2">
      <c r="A158" s="35" t="s">
        <v>126</v>
      </c>
      <c r="B158" s="35" t="s">
        <v>125</v>
      </c>
      <c r="C158" s="53">
        <v>79.239999999999995</v>
      </c>
      <c r="D158" s="26">
        <v>8</v>
      </c>
      <c r="E158" s="27">
        <f>E157</f>
        <v>0.8</v>
      </c>
      <c r="F158" s="28">
        <f t="shared" si="32"/>
        <v>0.08</v>
      </c>
      <c r="G158" s="82">
        <v>1.39</v>
      </c>
      <c r="H158" s="82">
        <v>1.32</v>
      </c>
      <c r="I158" s="29">
        <f t="shared" si="33"/>
        <v>85.9</v>
      </c>
      <c r="J158" s="27">
        <f t="shared" si="34"/>
        <v>2.57</v>
      </c>
      <c r="K158" s="30">
        <f t="shared" si="35"/>
        <v>5.94</v>
      </c>
      <c r="L158" s="30">
        <f t="shared" si="36"/>
        <v>91.84</v>
      </c>
      <c r="M158" s="30">
        <f t="shared" si="37"/>
        <v>79.16</v>
      </c>
      <c r="N158" s="30">
        <f t="shared" si="38"/>
        <v>15.22</v>
      </c>
      <c r="O158" s="45"/>
      <c r="P158" s="1"/>
      <c r="R158" s="31"/>
    </row>
    <row r="159" spans="1:18" ht="14.25" x14ac:dyDescent="0.2">
      <c r="A159" s="34" t="s">
        <v>125</v>
      </c>
      <c r="B159" s="35" t="s">
        <v>124</v>
      </c>
      <c r="C159" s="53">
        <v>79.849999999999994</v>
      </c>
      <c r="D159" s="26">
        <v>8</v>
      </c>
      <c r="E159" s="27">
        <f>E158</f>
        <v>0.8</v>
      </c>
      <c r="F159" s="28">
        <f t="shared" si="32"/>
        <v>0.08</v>
      </c>
      <c r="G159" s="82">
        <v>1.32</v>
      </c>
      <c r="H159" s="82">
        <v>1.32</v>
      </c>
      <c r="I159" s="29">
        <f t="shared" si="33"/>
        <v>84.32</v>
      </c>
      <c r="J159" s="27">
        <f t="shared" si="34"/>
        <v>2.59</v>
      </c>
      <c r="K159" s="30">
        <f t="shared" si="35"/>
        <v>5.99</v>
      </c>
      <c r="L159" s="30">
        <f t="shared" si="36"/>
        <v>90.31</v>
      </c>
      <c r="M159" s="30">
        <f t="shared" si="37"/>
        <v>77.64</v>
      </c>
      <c r="N159" s="30">
        <f t="shared" si="38"/>
        <v>15.2</v>
      </c>
      <c r="O159" s="45"/>
      <c r="P159" s="1"/>
      <c r="R159" s="31"/>
    </row>
    <row r="160" spans="1:18" ht="14.25" x14ac:dyDescent="0.2">
      <c r="A160" s="35" t="s">
        <v>124</v>
      </c>
      <c r="B160" s="35" t="s">
        <v>121</v>
      </c>
      <c r="C160" s="53">
        <v>78.44</v>
      </c>
      <c r="D160" s="26">
        <v>8</v>
      </c>
      <c r="E160" s="27">
        <f>E159</f>
        <v>0.8</v>
      </c>
      <c r="F160" s="28">
        <f t="shared" si="32"/>
        <v>0.08</v>
      </c>
      <c r="G160" s="82">
        <v>1.32</v>
      </c>
      <c r="H160" s="82">
        <v>1</v>
      </c>
      <c r="I160" s="29">
        <f t="shared" si="33"/>
        <v>72.790000000000006</v>
      </c>
      <c r="J160" s="27">
        <f t="shared" si="34"/>
        <v>2.54</v>
      </c>
      <c r="K160" s="30">
        <f t="shared" si="35"/>
        <v>5.88</v>
      </c>
      <c r="L160" s="30">
        <f t="shared" si="36"/>
        <v>78.67</v>
      </c>
      <c r="M160" s="30">
        <f t="shared" si="37"/>
        <v>66.739999999999995</v>
      </c>
      <c r="N160" s="30">
        <f t="shared" si="38"/>
        <v>14.32</v>
      </c>
      <c r="O160" s="45"/>
      <c r="P160" s="1"/>
      <c r="R160" s="31"/>
    </row>
    <row r="161" spans="1:18" ht="14.25" x14ac:dyDescent="0.2">
      <c r="A161" s="34" t="s">
        <v>121</v>
      </c>
      <c r="B161" s="35" t="s">
        <v>123</v>
      </c>
      <c r="C161" s="53">
        <v>33.28</v>
      </c>
      <c r="D161" s="26">
        <v>8</v>
      </c>
      <c r="E161" s="27">
        <f>E160</f>
        <v>0.8</v>
      </c>
      <c r="F161" s="28">
        <f t="shared" si="32"/>
        <v>0.08</v>
      </c>
      <c r="G161" s="82">
        <v>1</v>
      </c>
      <c r="H161" s="82">
        <v>1.22</v>
      </c>
      <c r="I161" s="29">
        <f t="shared" si="33"/>
        <v>29.55</v>
      </c>
      <c r="J161" s="27">
        <f t="shared" si="34"/>
        <v>1.08</v>
      </c>
      <c r="K161" s="30">
        <f t="shared" si="35"/>
        <v>2.5</v>
      </c>
      <c r="L161" s="30">
        <f t="shared" si="36"/>
        <v>32.049999999999997</v>
      </c>
      <c r="M161" s="30">
        <f t="shared" si="37"/>
        <v>27.05</v>
      </c>
      <c r="N161" s="30">
        <f t="shared" si="38"/>
        <v>6</v>
      </c>
      <c r="O161" s="45"/>
      <c r="P161" s="1"/>
      <c r="R161" s="31"/>
    </row>
    <row r="162" spans="1:18" ht="14.25" x14ac:dyDescent="0.2">
      <c r="A162" s="34" t="s">
        <v>122</v>
      </c>
      <c r="B162" s="35" t="s">
        <v>121</v>
      </c>
      <c r="C162" s="53">
        <v>54.3</v>
      </c>
      <c r="D162" s="26">
        <v>8</v>
      </c>
      <c r="E162" s="27">
        <f>E132</f>
        <v>0.8</v>
      </c>
      <c r="F162" s="28">
        <f t="shared" si="32"/>
        <v>0.08</v>
      </c>
      <c r="G162" s="82">
        <v>1</v>
      </c>
      <c r="H162" s="82">
        <v>1</v>
      </c>
      <c r="I162" s="29">
        <f t="shared" si="33"/>
        <v>43.44</v>
      </c>
      <c r="J162" s="27">
        <f t="shared" si="34"/>
        <v>1.76</v>
      </c>
      <c r="K162" s="30">
        <f t="shared" si="35"/>
        <v>4.07</v>
      </c>
      <c r="L162" s="30">
        <f t="shared" si="36"/>
        <v>47.51</v>
      </c>
      <c r="M162" s="30">
        <f t="shared" si="37"/>
        <v>39.6</v>
      </c>
      <c r="N162" s="30">
        <f t="shared" si="38"/>
        <v>9.49</v>
      </c>
      <c r="O162" s="45"/>
      <c r="P162" s="1"/>
      <c r="R162" s="31"/>
    </row>
    <row r="163" spans="1:18" ht="14.25" x14ac:dyDescent="0.2">
      <c r="A163" s="34" t="s">
        <v>120</v>
      </c>
      <c r="B163" s="35" t="s">
        <v>119</v>
      </c>
      <c r="C163" s="53">
        <v>29.17</v>
      </c>
      <c r="D163" s="26">
        <v>8</v>
      </c>
      <c r="E163" s="27">
        <f t="shared" ref="E163:E173" si="40">E162</f>
        <v>0.8</v>
      </c>
      <c r="F163" s="28">
        <f t="shared" ref="F163:F173" si="41">E163*0.1</f>
        <v>0.08</v>
      </c>
      <c r="G163" s="82">
        <v>1.03</v>
      </c>
      <c r="H163" s="82">
        <v>1.17</v>
      </c>
      <c r="I163" s="29">
        <f t="shared" ref="I163:I173" si="42">(G163+H163)/2*E163*C163</f>
        <v>25.67</v>
      </c>
      <c r="J163" s="27">
        <f t="shared" ref="J163:J173" si="43">(((D163*0.0254)^2)*3.1416/4)*C163</f>
        <v>0.95</v>
      </c>
      <c r="K163" s="30">
        <f t="shared" ref="K163:K173" si="44">+C163*0.075</f>
        <v>2.19</v>
      </c>
      <c r="L163" s="30">
        <f t="shared" ref="L163:L173" si="45">I163+K163</f>
        <v>27.86</v>
      </c>
      <c r="M163" s="30">
        <f t="shared" ref="M163:M173" si="46">(L163-K163-J163)*0.95</f>
        <v>23.48</v>
      </c>
      <c r="N163" s="30">
        <f t="shared" ref="N163:N173" si="47">(L163-M163)*1.2</f>
        <v>5.26</v>
      </c>
      <c r="O163" s="45"/>
      <c r="P163" s="1"/>
      <c r="R163" s="31"/>
    </row>
    <row r="164" spans="1:18" ht="14.25" x14ac:dyDescent="0.2">
      <c r="A164" s="34" t="s">
        <v>118</v>
      </c>
      <c r="B164" s="35" t="s">
        <v>117</v>
      </c>
      <c r="C164" s="53">
        <v>28.39</v>
      </c>
      <c r="D164" s="26">
        <v>8</v>
      </c>
      <c r="E164" s="27">
        <f t="shared" si="40"/>
        <v>0.8</v>
      </c>
      <c r="F164" s="28">
        <f t="shared" si="41"/>
        <v>0.08</v>
      </c>
      <c r="G164" s="82">
        <v>1</v>
      </c>
      <c r="H164" s="82">
        <v>1.01</v>
      </c>
      <c r="I164" s="29">
        <f t="shared" si="42"/>
        <v>22.83</v>
      </c>
      <c r="J164" s="27">
        <f t="shared" si="43"/>
        <v>0.92</v>
      </c>
      <c r="K164" s="30">
        <f t="shared" si="44"/>
        <v>2.13</v>
      </c>
      <c r="L164" s="30">
        <f t="shared" si="45"/>
        <v>24.96</v>
      </c>
      <c r="M164" s="30">
        <f t="shared" si="46"/>
        <v>20.81</v>
      </c>
      <c r="N164" s="30">
        <f t="shared" si="47"/>
        <v>4.9800000000000004</v>
      </c>
      <c r="O164" s="45"/>
      <c r="P164" s="1"/>
      <c r="R164" s="31"/>
    </row>
    <row r="165" spans="1:18" ht="14.25" x14ac:dyDescent="0.2">
      <c r="A165" s="34" t="s">
        <v>117</v>
      </c>
      <c r="B165" s="35" t="s">
        <v>116</v>
      </c>
      <c r="C165" s="53">
        <v>67.19</v>
      </c>
      <c r="D165" s="26">
        <v>8</v>
      </c>
      <c r="E165" s="27">
        <f t="shared" si="40"/>
        <v>0.8</v>
      </c>
      <c r="F165" s="28">
        <f t="shared" si="41"/>
        <v>0.08</v>
      </c>
      <c r="G165" s="82">
        <v>1.01</v>
      </c>
      <c r="H165" s="82">
        <v>1.1599999999999999</v>
      </c>
      <c r="I165" s="29">
        <f t="shared" si="42"/>
        <v>58.32</v>
      </c>
      <c r="J165" s="27">
        <f t="shared" si="43"/>
        <v>2.1800000000000002</v>
      </c>
      <c r="K165" s="30">
        <f t="shared" si="44"/>
        <v>5.04</v>
      </c>
      <c r="L165" s="30">
        <f t="shared" si="45"/>
        <v>63.36</v>
      </c>
      <c r="M165" s="30">
        <f t="shared" si="46"/>
        <v>53.33</v>
      </c>
      <c r="N165" s="30">
        <f t="shared" si="47"/>
        <v>12.04</v>
      </c>
      <c r="O165" s="45"/>
      <c r="P165" s="1"/>
      <c r="R165" s="31"/>
    </row>
    <row r="166" spans="1:18" ht="14.25" x14ac:dyDescent="0.2">
      <c r="A166" s="34" t="s">
        <v>116</v>
      </c>
      <c r="B166" s="35" t="s">
        <v>115</v>
      </c>
      <c r="C166" s="53">
        <v>67.040000000000006</v>
      </c>
      <c r="D166" s="26">
        <v>8</v>
      </c>
      <c r="E166" s="27">
        <f t="shared" si="40"/>
        <v>0.8</v>
      </c>
      <c r="F166" s="28">
        <f t="shared" si="41"/>
        <v>0.08</v>
      </c>
      <c r="G166" s="82">
        <v>1.1599999999999999</v>
      </c>
      <c r="H166" s="82">
        <v>1.21</v>
      </c>
      <c r="I166" s="29">
        <f t="shared" si="42"/>
        <v>63.55</v>
      </c>
      <c r="J166" s="27">
        <f t="shared" si="43"/>
        <v>2.17</v>
      </c>
      <c r="K166" s="30">
        <f t="shared" si="44"/>
        <v>5.03</v>
      </c>
      <c r="L166" s="30">
        <f t="shared" si="45"/>
        <v>68.58</v>
      </c>
      <c r="M166" s="30">
        <f t="shared" si="46"/>
        <v>58.31</v>
      </c>
      <c r="N166" s="30">
        <f t="shared" si="47"/>
        <v>12.32</v>
      </c>
      <c r="O166" s="45"/>
      <c r="P166" s="1"/>
      <c r="R166" s="31"/>
    </row>
    <row r="167" spans="1:18" ht="14.25" x14ac:dyDescent="0.2">
      <c r="A167" s="34" t="s">
        <v>115</v>
      </c>
      <c r="B167" s="35" t="s">
        <v>113</v>
      </c>
      <c r="C167" s="53">
        <v>67.099999999999994</v>
      </c>
      <c r="D167" s="26">
        <v>8</v>
      </c>
      <c r="E167" s="27">
        <f t="shared" si="40"/>
        <v>0.8</v>
      </c>
      <c r="F167" s="28">
        <f t="shared" si="41"/>
        <v>0.08</v>
      </c>
      <c r="G167" s="82">
        <v>1.21</v>
      </c>
      <c r="H167" s="82">
        <v>1.0900000000000001</v>
      </c>
      <c r="I167" s="29">
        <f t="shared" si="42"/>
        <v>61.73</v>
      </c>
      <c r="J167" s="27">
        <f t="shared" si="43"/>
        <v>2.1800000000000002</v>
      </c>
      <c r="K167" s="30">
        <f t="shared" si="44"/>
        <v>5.03</v>
      </c>
      <c r="L167" s="30">
        <f t="shared" si="45"/>
        <v>66.760000000000005</v>
      </c>
      <c r="M167" s="30">
        <f t="shared" si="46"/>
        <v>56.57</v>
      </c>
      <c r="N167" s="30">
        <f t="shared" si="47"/>
        <v>12.23</v>
      </c>
      <c r="O167" s="45"/>
      <c r="P167" s="1"/>
      <c r="R167" s="31"/>
    </row>
    <row r="168" spans="1:18" ht="14.25" x14ac:dyDescent="0.2">
      <c r="A168" s="34" t="s">
        <v>114</v>
      </c>
      <c r="B168" s="35" t="s">
        <v>113</v>
      </c>
      <c r="C168" s="53">
        <v>33.5</v>
      </c>
      <c r="D168" s="26">
        <v>8</v>
      </c>
      <c r="E168" s="27">
        <f t="shared" si="40"/>
        <v>0.8</v>
      </c>
      <c r="F168" s="28">
        <f t="shared" si="41"/>
        <v>0.08</v>
      </c>
      <c r="G168" s="82">
        <v>1</v>
      </c>
      <c r="H168" s="82">
        <v>1.0900000000000001</v>
      </c>
      <c r="I168" s="29">
        <f t="shared" si="42"/>
        <v>28.01</v>
      </c>
      <c r="J168" s="27">
        <f t="shared" si="43"/>
        <v>1.0900000000000001</v>
      </c>
      <c r="K168" s="30">
        <f t="shared" si="44"/>
        <v>2.5099999999999998</v>
      </c>
      <c r="L168" s="30">
        <f t="shared" si="45"/>
        <v>30.52</v>
      </c>
      <c r="M168" s="30">
        <f t="shared" si="46"/>
        <v>25.57</v>
      </c>
      <c r="N168" s="30">
        <f t="shared" si="47"/>
        <v>5.94</v>
      </c>
      <c r="O168" s="45"/>
      <c r="P168" s="1"/>
      <c r="R168" s="31"/>
    </row>
    <row r="169" spans="1:18" ht="14.25" x14ac:dyDescent="0.2">
      <c r="A169" s="34" t="s">
        <v>112</v>
      </c>
      <c r="B169" s="35" t="s">
        <v>111</v>
      </c>
      <c r="C169" s="53">
        <v>25.04</v>
      </c>
      <c r="D169" s="26">
        <v>8</v>
      </c>
      <c r="E169" s="27">
        <f t="shared" si="40"/>
        <v>0.8</v>
      </c>
      <c r="F169" s="28">
        <f t="shared" si="41"/>
        <v>0.08</v>
      </c>
      <c r="G169" s="82">
        <v>1</v>
      </c>
      <c r="H169" s="82">
        <v>1.0900000000000001</v>
      </c>
      <c r="I169" s="29">
        <f t="shared" si="42"/>
        <v>20.93</v>
      </c>
      <c r="J169" s="27">
        <f t="shared" si="43"/>
        <v>0.81</v>
      </c>
      <c r="K169" s="30">
        <f t="shared" si="44"/>
        <v>1.88</v>
      </c>
      <c r="L169" s="30">
        <f t="shared" si="45"/>
        <v>22.81</v>
      </c>
      <c r="M169" s="30">
        <f t="shared" si="46"/>
        <v>19.11</v>
      </c>
      <c r="N169" s="30">
        <f t="shared" si="47"/>
        <v>4.4400000000000004</v>
      </c>
      <c r="O169" s="45"/>
      <c r="P169" s="1"/>
      <c r="R169" s="31"/>
    </row>
    <row r="170" spans="1:18" ht="14.25" x14ac:dyDescent="0.2">
      <c r="A170" s="35" t="s">
        <v>111</v>
      </c>
      <c r="B170" s="35" t="s">
        <v>110</v>
      </c>
      <c r="C170" s="53">
        <v>24.44</v>
      </c>
      <c r="D170" s="26">
        <v>8</v>
      </c>
      <c r="E170" s="27">
        <f t="shared" si="40"/>
        <v>0.8</v>
      </c>
      <c r="F170" s="28">
        <f t="shared" si="41"/>
        <v>0.08</v>
      </c>
      <c r="G170" s="82">
        <v>1.0900000000000001</v>
      </c>
      <c r="H170" s="82">
        <v>1</v>
      </c>
      <c r="I170" s="29">
        <f t="shared" si="42"/>
        <v>20.43</v>
      </c>
      <c r="J170" s="27">
        <f t="shared" si="43"/>
        <v>0.79</v>
      </c>
      <c r="K170" s="30">
        <f t="shared" si="44"/>
        <v>1.83</v>
      </c>
      <c r="L170" s="30">
        <f t="shared" si="45"/>
        <v>22.26</v>
      </c>
      <c r="M170" s="30">
        <f t="shared" si="46"/>
        <v>18.66</v>
      </c>
      <c r="N170" s="30">
        <f t="shared" si="47"/>
        <v>4.32</v>
      </c>
      <c r="O170" s="45"/>
      <c r="P170" s="1"/>
      <c r="R170" s="31"/>
    </row>
    <row r="171" spans="1:18" ht="14.25" x14ac:dyDescent="0.2">
      <c r="A171" s="35" t="s">
        <v>110</v>
      </c>
      <c r="B171" s="35" t="s">
        <v>109</v>
      </c>
      <c r="C171" s="53">
        <v>31.99</v>
      </c>
      <c r="D171" s="26">
        <v>8</v>
      </c>
      <c r="E171" s="27">
        <f t="shared" si="40"/>
        <v>0.8</v>
      </c>
      <c r="F171" s="28">
        <f t="shared" si="41"/>
        <v>0.08</v>
      </c>
      <c r="G171" s="82">
        <v>1</v>
      </c>
      <c r="H171" s="82">
        <v>1.29</v>
      </c>
      <c r="I171" s="29">
        <f t="shared" si="42"/>
        <v>29.3</v>
      </c>
      <c r="J171" s="27">
        <f t="shared" si="43"/>
        <v>1.04</v>
      </c>
      <c r="K171" s="30">
        <f t="shared" si="44"/>
        <v>2.4</v>
      </c>
      <c r="L171" s="30">
        <f t="shared" si="45"/>
        <v>31.7</v>
      </c>
      <c r="M171" s="30">
        <f t="shared" si="46"/>
        <v>26.85</v>
      </c>
      <c r="N171" s="30">
        <f t="shared" si="47"/>
        <v>5.82</v>
      </c>
      <c r="O171" s="45"/>
      <c r="P171" s="1"/>
      <c r="R171" s="31"/>
    </row>
    <row r="172" spans="1:18" ht="14.25" x14ac:dyDescent="0.2">
      <c r="A172" s="35" t="s">
        <v>109</v>
      </c>
      <c r="B172" s="35" t="s">
        <v>108</v>
      </c>
      <c r="C172" s="53">
        <v>45.36</v>
      </c>
      <c r="D172" s="26">
        <v>8</v>
      </c>
      <c r="E172" s="27">
        <f t="shared" si="40"/>
        <v>0.8</v>
      </c>
      <c r="F172" s="28">
        <f t="shared" si="41"/>
        <v>0.08</v>
      </c>
      <c r="G172" s="82">
        <v>1.29</v>
      </c>
      <c r="H172" s="82">
        <v>2.2200000000000002</v>
      </c>
      <c r="I172" s="29">
        <f t="shared" si="42"/>
        <v>63.69</v>
      </c>
      <c r="J172" s="27">
        <f t="shared" si="43"/>
        <v>1.47</v>
      </c>
      <c r="K172" s="30">
        <f t="shared" si="44"/>
        <v>3.4</v>
      </c>
      <c r="L172" s="30">
        <f t="shared" si="45"/>
        <v>67.09</v>
      </c>
      <c r="M172" s="30">
        <f t="shared" si="46"/>
        <v>59.11</v>
      </c>
      <c r="N172" s="30">
        <f t="shared" si="47"/>
        <v>9.58</v>
      </c>
      <c r="O172" s="45"/>
      <c r="P172" s="1"/>
      <c r="R172" s="31"/>
    </row>
    <row r="173" spans="1:18" ht="14.25" x14ac:dyDescent="0.2">
      <c r="A173" s="35" t="s">
        <v>107</v>
      </c>
      <c r="B173" s="35" t="s">
        <v>106</v>
      </c>
      <c r="C173" s="53">
        <v>45.13</v>
      </c>
      <c r="D173" s="26">
        <v>8</v>
      </c>
      <c r="E173" s="27">
        <f t="shared" si="40"/>
        <v>0.8</v>
      </c>
      <c r="F173" s="28">
        <f t="shared" si="41"/>
        <v>0.08</v>
      </c>
      <c r="G173" s="82">
        <v>1</v>
      </c>
      <c r="H173" s="82">
        <v>1.19</v>
      </c>
      <c r="I173" s="29">
        <f t="shared" si="42"/>
        <v>39.53</v>
      </c>
      <c r="J173" s="27">
        <f t="shared" si="43"/>
        <v>1.46</v>
      </c>
      <c r="K173" s="30">
        <f t="shared" si="44"/>
        <v>3.38</v>
      </c>
      <c r="L173" s="30">
        <f t="shared" si="45"/>
        <v>42.91</v>
      </c>
      <c r="M173" s="30">
        <f t="shared" si="46"/>
        <v>36.17</v>
      </c>
      <c r="N173" s="30">
        <f t="shared" si="47"/>
        <v>8.09</v>
      </c>
      <c r="O173" s="45"/>
      <c r="P173" s="1"/>
      <c r="R173" s="31"/>
    </row>
    <row r="174" spans="1:18" ht="14.25" x14ac:dyDescent="0.2">
      <c r="A174" s="63"/>
      <c r="B174" s="36" t="s">
        <v>49</v>
      </c>
      <c r="C174" s="37">
        <f>SUM(C99:C173)</f>
        <v>3941.27</v>
      </c>
      <c r="D174" s="54">
        <f>+C174*1.03</f>
        <v>4060</v>
      </c>
      <c r="E174" s="39"/>
      <c r="F174" s="40"/>
      <c r="G174" s="62"/>
      <c r="H174" s="62"/>
      <c r="I174" s="41"/>
      <c r="J174" s="39"/>
      <c r="K174" s="42">
        <f>SUM(K99:K173)</f>
        <v>295.57</v>
      </c>
      <c r="L174" s="42">
        <f>SUM(L99:L173)</f>
        <v>3924.53</v>
      </c>
      <c r="M174" s="42">
        <f>SUM(M99:M173)</f>
        <v>3326.06</v>
      </c>
      <c r="N174" s="42">
        <f>SUM(N99:N173)</f>
        <v>718.18</v>
      </c>
      <c r="O174" s="62"/>
      <c r="P174" s="3"/>
      <c r="R174" s="31"/>
    </row>
    <row r="175" spans="1:18" ht="14.25" x14ac:dyDescent="0.2">
      <c r="A175" s="63"/>
      <c r="B175" s="36"/>
      <c r="C175" s="37"/>
      <c r="D175" s="38"/>
      <c r="E175" s="39"/>
      <c r="F175" s="40"/>
      <c r="G175" s="62"/>
      <c r="H175" s="62"/>
      <c r="I175" s="41"/>
      <c r="J175" s="39"/>
      <c r="K175" s="42"/>
      <c r="L175" s="42">
        <f>-M161</f>
        <v>-27.05</v>
      </c>
      <c r="M175" s="42"/>
      <c r="N175" s="42">
        <f>+M174*0.2</f>
        <v>665.21</v>
      </c>
      <c r="O175" s="62"/>
      <c r="P175" s="3"/>
      <c r="R175" s="31"/>
    </row>
    <row r="176" spans="1:18" ht="14.25" x14ac:dyDescent="0.2">
      <c r="A176" s="63"/>
      <c r="B176" s="36" t="s">
        <v>72</v>
      </c>
      <c r="C176" s="37" t="e">
        <f>+#REF!</f>
        <v>#REF!</v>
      </c>
      <c r="D176" s="54" t="e">
        <f>+C176*1.04</f>
        <v>#REF!</v>
      </c>
      <c r="E176" s="39"/>
      <c r="F176" s="40"/>
      <c r="G176" s="62"/>
      <c r="H176" s="62"/>
      <c r="I176" s="41"/>
      <c r="J176" s="39"/>
      <c r="K176" s="42"/>
      <c r="L176" s="42">
        <f>+L174+L175</f>
        <v>3897.48</v>
      </c>
      <c r="M176" s="42"/>
      <c r="N176" s="42">
        <f>+N175+N174</f>
        <v>1383.39</v>
      </c>
      <c r="O176" s="62"/>
      <c r="P176" s="3"/>
      <c r="R176" s="31"/>
    </row>
    <row r="177" spans="1:23" ht="14.25" x14ac:dyDescent="0.2">
      <c r="A177" s="63"/>
      <c r="B177" s="36" t="s">
        <v>59</v>
      </c>
      <c r="C177" s="37" t="e">
        <f>SUM(C174:C176)</f>
        <v>#REF!</v>
      </c>
      <c r="D177" s="38"/>
      <c r="E177" s="39"/>
      <c r="F177" s="40"/>
      <c r="G177" s="62"/>
      <c r="H177" s="62"/>
      <c r="I177" s="41"/>
      <c r="J177" s="39"/>
      <c r="K177" s="42"/>
      <c r="L177" s="42"/>
      <c r="M177" s="42"/>
      <c r="N177" s="42"/>
      <c r="O177" s="62"/>
      <c r="P177" s="3"/>
      <c r="R177" s="31"/>
    </row>
    <row r="178" spans="1:23" ht="14.25" x14ac:dyDescent="0.2">
      <c r="A178" s="63"/>
      <c r="B178" s="63"/>
      <c r="C178" s="81"/>
      <c r="D178" s="73"/>
      <c r="E178" s="70"/>
      <c r="F178" s="72"/>
      <c r="G178" s="80"/>
      <c r="H178" s="80"/>
      <c r="I178" s="71"/>
      <c r="J178" s="70"/>
      <c r="K178" s="79"/>
      <c r="L178" s="79"/>
      <c r="M178" s="79"/>
      <c r="N178" s="79"/>
      <c r="O178" s="48"/>
      <c r="P178" s="78"/>
      <c r="R178" s="31"/>
    </row>
    <row r="179" spans="1:23" ht="15" thickBot="1" x14ac:dyDescent="0.25">
      <c r="A179" s="63"/>
      <c r="B179" s="63"/>
      <c r="C179" s="81"/>
      <c r="D179" s="73"/>
      <c r="E179" s="70"/>
      <c r="F179" s="72"/>
      <c r="G179" s="80"/>
      <c r="H179" s="80"/>
      <c r="I179" s="71"/>
      <c r="J179" s="70"/>
      <c r="K179" s="79"/>
      <c r="L179" s="79"/>
      <c r="M179" s="79"/>
      <c r="N179" s="79"/>
      <c r="O179" s="48"/>
      <c r="P179" s="78"/>
      <c r="R179" s="31"/>
    </row>
    <row r="180" spans="1:23" ht="30.75" thickBot="1" x14ac:dyDescent="0.25">
      <c r="A180" s="6" t="s">
        <v>28</v>
      </c>
      <c r="B180" s="6" t="s">
        <v>29</v>
      </c>
      <c r="C180" s="7" t="s">
        <v>30</v>
      </c>
      <c r="D180" s="8" t="s">
        <v>31</v>
      </c>
      <c r="E180" s="9" t="s">
        <v>32</v>
      </c>
      <c r="F180" s="9" t="s">
        <v>33</v>
      </c>
      <c r="G180" s="9" t="s">
        <v>34</v>
      </c>
      <c r="H180" s="9" t="s">
        <v>35</v>
      </c>
      <c r="I180" s="10" t="s">
        <v>36</v>
      </c>
      <c r="J180" s="9" t="s">
        <v>37</v>
      </c>
      <c r="K180" s="11" t="s">
        <v>38</v>
      </c>
      <c r="L180" s="12" t="s">
        <v>39</v>
      </c>
      <c r="M180" s="11" t="s">
        <v>40</v>
      </c>
      <c r="N180" s="12" t="s">
        <v>41</v>
      </c>
      <c r="O180" s="12" t="s">
        <v>42</v>
      </c>
      <c r="P180" s="13" t="s">
        <v>43</v>
      </c>
      <c r="R180" s="31" t="s">
        <v>105</v>
      </c>
      <c r="S180" s="65"/>
      <c r="T180" s="32"/>
      <c r="U180" s="33"/>
    </row>
    <row r="181" spans="1:23" ht="15" x14ac:dyDescent="0.2">
      <c r="A181" s="16" t="s">
        <v>104</v>
      </c>
      <c r="B181" s="17"/>
      <c r="C181" s="17"/>
      <c r="D181" s="18"/>
      <c r="E181" s="18"/>
      <c r="F181" s="18"/>
      <c r="G181" s="18"/>
      <c r="H181" s="18"/>
      <c r="I181" s="19"/>
      <c r="J181" s="18"/>
      <c r="K181" s="19"/>
      <c r="L181" s="19"/>
      <c r="M181" s="19"/>
      <c r="N181" s="46"/>
      <c r="O181" s="14"/>
      <c r="P181" s="15"/>
      <c r="R181" s="31" t="s">
        <v>99</v>
      </c>
      <c r="S181" s="77">
        <v>104</v>
      </c>
      <c r="T181" s="32" t="s">
        <v>98</v>
      </c>
      <c r="U181" s="33"/>
      <c r="V181" s="4">
        <f>1.25*S181</f>
        <v>130</v>
      </c>
    </row>
    <row r="182" spans="1:23" ht="14.25" x14ac:dyDescent="0.2">
      <c r="A182" s="256" t="s">
        <v>90</v>
      </c>
      <c r="B182" s="257"/>
      <c r="C182" s="53">
        <v>7298.67</v>
      </c>
      <c r="D182" s="26">
        <v>8</v>
      </c>
      <c r="E182" s="27">
        <v>0.8</v>
      </c>
      <c r="F182" s="28">
        <f>E182*0.1</f>
        <v>0.08</v>
      </c>
      <c r="G182" s="64">
        <v>1.45</v>
      </c>
      <c r="H182" s="64">
        <v>1.7</v>
      </c>
      <c r="I182" s="29">
        <f>(G182+H182)/2*E182*C182</f>
        <v>9196.32</v>
      </c>
      <c r="J182" s="27">
        <f>(((D182*0.0254)^2)*3.1416/4)*C182</f>
        <v>236.69</v>
      </c>
      <c r="K182" s="30">
        <f>+C182*0.075</f>
        <v>547.4</v>
      </c>
      <c r="L182" s="30">
        <f>I182+K182</f>
        <v>9743.7199999999993</v>
      </c>
      <c r="M182" s="30">
        <f>(L182-K182-J182)*0.95</f>
        <v>8511.65</v>
      </c>
      <c r="N182" s="30">
        <f>(L182-M182)*1.2</f>
        <v>1478.48</v>
      </c>
      <c r="O182" s="45"/>
      <c r="P182" s="47"/>
      <c r="R182" s="31" t="s">
        <v>97</v>
      </c>
      <c r="S182" s="77">
        <v>25</v>
      </c>
      <c r="T182" s="32" t="s">
        <v>96</v>
      </c>
      <c r="U182" s="33"/>
      <c r="V182" s="4">
        <f>1.75*S182</f>
        <v>43.75</v>
      </c>
    </row>
    <row r="183" spans="1:23" ht="14.25" x14ac:dyDescent="0.2">
      <c r="A183" s="66"/>
      <c r="B183" s="63" t="s">
        <v>49</v>
      </c>
      <c r="C183" s="74">
        <f>SUM(C180:C182)</f>
        <v>7298.67</v>
      </c>
      <c r="D183" s="75">
        <f>+C183*1.03</f>
        <v>7518</v>
      </c>
      <c r="E183" s="70"/>
      <c r="F183" s="72"/>
      <c r="G183" s="48"/>
      <c r="H183" s="48"/>
      <c r="I183" s="71"/>
      <c r="J183" s="70"/>
      <c r="K183" s="69">
        <f>SUM(K182:K182)</f>
        <v>547.4</v>
      </c>
      <c r="L183" s="69">
        <f>SUM(L182:L182)</f>
        <v>9743.7199999999993</v>
      </c>
      <c r="M183" s="69">
        <f>SUM(M182:M182)</f>
        <v>8511.65</v>
      </c>
      <c r="N183" s="69">
        <f>SUM(N182:N182)</f>
        <v>1478.48</v>
      </c>
      <c r="O183" s="66"/>
      <c r="P183" s="66"/>
      <c r="R183" s="31" t="s">
        <v>95</v>
      </c>
      <c r="S183" s="77">
        <v>6</v>
      </c>
      <c r="T183" s="32" t="s">
        <v>94</v>
      </c>
      <c r="U183" s="33"/>
      <c r="V183" s="4">
        <f>2.25*S183</f>
        <v>13.5</v>
      </c>
    </row>
    <row r="184" spans="1:23" ht="14.25" x14ac:dyDescent="0.2">
      <c r="A184" s="66"/>
      <c r="B184" s="63"/>
      <c r="C184" s="74"/>
      <c r="D184" s="73"/>
      <c r="E184" s="70"/>
      <c r="F184" s="72"/>
      <c r="G184" s="48"/>
      <c r="H184" s="48"/>
      <c r="I184" s="71"/>
      <c r="J184" s="70"/>
      <c r="K184" s="69"/>
      <c r="L184" s="69">
        <f>-M170</f>
        <v>-18.66</v>
      </c>
      <c r="M184" s="69"/>
      <c r="N184" s="69">
        <f>+M183*0.2</f>
        <v>1702.33</v>
      </c>
      <c r="O184" s="66"/>
      <c r="P184" s="66"/>
      <c r="R184" s="31" t="s">
        <v>92</v>
      </c>
      <c r="S184" s="76">
        <v>4</v>
      </c>
      <c r="T184" s="4" t="s">
        <v>91</v>
      </c>
      <c r="V184" s="4">
        <f>2.75*S184</f>
        <v>11</v>
      </c>
    </row>
    <row r="185" spans="1:23" ht="14.25" x14ac:dyDescent="0.2">
      <c r="A185" s="66"/>
      <c r="B185" s="63" t="s">
        <v>72</v>
      </c>
      <c r="C185" s="74" t="e">
        <f>+#REF!</f>
        <v>#REF!</v>
      </c>
      <c r="D185" s="75" t="e">
        <f>+C185*1.04</f>
        <v>#REF!</v>
      </c>
      <c r="E185" s="70"/>
      <c r="F185" s="72"/>
      <c r="G185" s="48"/>
      <c r="H185" s="48"/>
      <c r="I185" s="71"/>
      <c r="J185" s="70"/>
      <c r="K185" s="69"/>
      <c r="L185" s="69">
        <f>+L183+L184</f>
        <v>9725.06</v>
      </c>
      <c r="M185" s="69"/>
      <c r="N185" s="69">
        <f>+N184+N183</f>
        <v>3180.81</v>
      </c>
      <c r="O185" s="66"/>
      <c r="P185" s="66"/>
      <c r="R185" s="31" t="s">
        <v>89</v>
      </c>
      <c r="S185" s="76">
        <v>1</v>
      </c>
      <c r="T185" s="4" t="s">
        <v>88</v>
      </c>
      <c r="V185" s="4">
        <f>3.25*S185</f>
        <v>3.25</v>
      </c>
    </row>
    <row r="186" spans="1:23" ht="14.25" x14ac:dyDescent="0.2">
      <c r="A186" s="66"/>
      <c r="B186" s="63" t="s">
        <v>59</v>
      </c>
      <c r="C186" s="74" t="e">
        <f>SUM(C183:C185)</f>
        <v>#REF!</v>
      </c>
      <c r="D186" s="73"/>
      <c r="E186" s="70"/>
      <c r="F186" s="72"/>
      <c r="G186" s="48"/>
      <c r="H186" s="48"/>
      <c r="I186" s="71"/>
      <c r="J186" s="70"/>
      <c r="K186" s="69"/>
      <c r="L186" s="69"/>
      <c r="M186" s="69"/>
      <c r="N186" s="69"/>
      <c r="O186" s="66"/>
      <c r="P186" s="66"/>
      <c r="R186" s="31" t="s">
        <v>87</v>
      </c>
      <c r="S186" s="61">
        <v>0</v>
      </c>
      <c r="T186" s="4" t="s">
        <v>86</v>
      </c>
      <c r="V186" s="4">
        <f>3.25*S186</f>
        <v>0</v>
      </c>
    </row>
    <row r="187" spans="1:23" ht="14.25" x14ac:dyDescent="0.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R187" s="31" t="s">
        <v>85</v>
      </c>
      <c r="S187" s="61">
        <v>0</v>
      </c>
      <c r="T187" s="4" t="s">
        <v>84</v>
      </c>
      <c r="V187" s="4">
        <f>3.25*S187</f>
        <v>0</v>
      </c>
    </row>
    <row r="188" spans="1:23" ht="15" thickBot="1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R188" s="31" t="s">
        <v>83</v>
      </c>
      <c r="S188" s="61">
        <v>0</v>
      </c>
      <c r="T188" s="4" t="s">
        <v>82</v>
      </c>
      <c r="V188" s="4">
        <f>3.25*S188</f>
        <v>0</v>
      </c>
    </row>
    <row r="189" spans="1:23" ht="30.75" thickBot="1" x14ac:dyDescent="0.25">
      <c r="A189" s="6" t="s">
        <v>28</v>
      </c>
      <c r="B189" s="6" t="s">
        <v>29</v>
      </c>
      <c r="C189" s="7" t="s">
        <v>30</v>
      </c>
      <c r="D189" s="8" t="s">
        <v>31</v>
      </c>
      <c r="E189" s="9" t="s">
        <v>32</v>
      </c>
      <c r="F189" s="9" t="s">
        <v>33</v>
      </c>
      <c r="G189" s="9" t="s">
        <v>34</v>
      </c>
      <c r="H189" s="9" t="s">
        <v>35</v>
      </c>
      <c r="I189" s="10" t="s">
        <v>36</v>
      </c>
      <c r="J189" s="9" t="s">
        <v>37</v>
      </c>
      <c r="K189" s="11" t="s">
        <v>38</v>
      </c>
      <c r="L189" s="12" t="s">
        <v>39</v>
      </c>
      <c r="M189" s="11" t="s">
        <v>40</v>
      </c>
      <c r="N189" s="12" t="s">
        <v>41</v>
      </c>
      <c r="O189" s="12" t="s">
        <v>42</v>
      </c>
      <c r="P189" s="13" t="s">
        <v>43</v>
      </c>
      <c r="S189" s="59"/>
      <c r="V189" s="4">
        <f>3.25*S189</f>
        <v>0</v>
      </c>
    </row>
    <row r="190" spans="1:23" ht="15" x14ac:dyDescent="0.2">
      <c r="A190" s="16" t="s">
        <v>103</v>
      </c>
      <c r="B190" s="17"/>
      <c r="C190" s="17"/>
      <c r="D190" s="18"/>
      <c r="E190" s="18"/>
      <c r="F190" s="18"/>
      <c r="G190" s="18"/>
      <c r="H190" s="18"/>
      <c r="I190" s="19"/>
      <c r="J190" s="18"/>
      <c r="K190" s="19"/>
      <c r="L190" s="19"/>
      <c r="M190" s="19"/>
      <c r="N190" s="46"/>
      <c r="O190" s="14"/>
      <c r="P190" s="15"/>
      <c r="S190" s="59">
        <f>SUM(S181:S189)</f>
        <v>140</v>
      </c>
      <c r="V190" s="59">
        <f>SUM(V181:V189)</f>
        <v>202</v>
      </c>
      <c r="W190" s="4">
        <f>V190/S190</f>
        <v>1.44285714285714</v>
      </c>
    </row>
    <row r="191" spans="1:23" x14ac:dyDescent="0.2">
      <c r="A191" s="256" t="s">
        <v>90</v>
      </c>
      <c r="B191" s="257"/>
      <c r="C191" s="53">
        <v>14799.8</v>
      </c>
      <c r="D191" s="26">
        <v>8</v>
      </c>
      <c r="E191" s="27">
        <v>0.8</v>
      </c>
      <c r="F191" s="28">
        <f>E191*0.1</f>
        <v>0.08</v>
      </c>
      <c r="G191" s="64">
        <v>1.55</v>
      </c>
      <c r="H191" s="64">
        <v>1.8</v>
      </c>
      <c r="I191" s="29">
        <f>(G191+H191)/2*E191*C191</f>
        <v>19831.73</v>
      </c>
      <c r="J191" s="27">
        <f>(((D191*0.0254)^2)*3.1416/4)*C191</f>
        <v>479.95</v>
      </c>
      <c r="K191" s="30">
        <f>+C191*0.075</f>
        <v>1109.99</v>
      </c>
      <c r="L191" s="30">
        <f>I191+K191</f>
        <v>20941.72</v>
      </c>
      <c r="M191" s="30">
        <f>(L191-K191-J191)*0.95</f>
        <v>18384.189999999999</v>
      </c>
      <c r="N191" s="30">
        <f>(L191-M191)*1.2</f>
        <v>3069.04</v>
      </c>
      <c r="O191" s="45"/>
      <c r="P191" s="47"/>
    </row>
    <row r="192" spans="1:23" ht="14.25" x14ac:dyDescent="0.2">
      <c r="A192" s="256" t="s">
        <v>90</v>
      </c>
      <c r="B192" s="257"/>
      <c r="C192" s="53">
        <v>2068.6999999999998</v>
      </c>
      <c r="D192" s="26">
        <v>12</v>
      </c>
      <c r="E192" s="27">
        <v>0.85</v>
      </c>
      <c r="F192" s="28">
        <f>E192*0.1</f>
        <v>8.5000000000000006E-2</v>
      </c>
      <c r="G192" s="64">
        <v>1.55</v>
      </c>
      <c r="H192" s="64">
        <v>1.8</v>
      </c>
      <c r="I192" s="29">
        <f>(G192+H192)/2*E192*C192</f>
        <v>2945.31</v>
      </c>
      <c r="J192" s="27">
        <f>(((D192*0.0254)^2)*3.1416/4)*C192</f>
        <v>150.94</v>
      </c>
      <c r="K192" s="30">
        <f>+C192*0.075</f>
        <v>155.15</v>
      </c>
      <c r="L192" s="30">
        <f>I192+K192</f>
        <v>3100.46</v>
      </c>
      <c r="M192" s="30">
        <f>(L192-K192-J192)*0.95</f>
        <v>2654.65</v>
      </c>
      <c r="N192" s="30">
        <f>(L192-M192)*1.2</f>
        <v>534.97</v>
      </c>
      <c r="O192" s="45"/>
      <c r="P192" s="47"/>
      <c r="R192" s="31" t="s">
        <v>102</v>
      </c>
      <c r="S192" s="65"/>
      <c r="T192" s="32"/>
      <c r="U192" s="33"/>
    </row>
    <row r="193" spans="1:23" ht="14.25" x14ac:dyDescent="0.2">
      <c r="A193" s="66"/>
      <c r="B193" s="63" t="s">
        <v>49</v>
      </c>
      <c r="C193" s="74">
        <f>SUM(C191:C191)</f>
        <v>14799.8</v>
      </c>
      <c r="D193" s="75">
        <f>+C193*1.03</f>
        <v>15244</v>
      </c>
      <c r="E193" s="70"/>
      <c r="F193" s="72"/>
      <c r="G193" s="48"/>
      <c r="H193" s="48"/>
      <c r="I193" s="71"/>
      <c r="J193" s="70"/>
      <c r="K193" s="69">
        <f>SUM(K191:K191)</f>
        <v>1109.99</v>
      </c>
      <c r="L193" s="69">
        <f>SUM(L191:L191)</f>
        <v>20941.72</v>
      </c>
      <c r="M193" s="69">
        <f>SUM(M191:M191)</f>
        <v>18384.189999999999</v>
      </c>
      <c r="N193" s="69">
        <f>SUM(N191:N191)</f>
        <v>3069.04</v>
      </c>
      <c r="O193" s="66"/>
      <c r="P193" s="66"/>
      <c r="R193" s="31" t="s">
        <v>99</v>
      </c>
      <c r="S193" s="65">
        <v>239</v>
      </c>
      <c r="T193" s="32" t="s">
        <v>98</v>
      </c>
      <c r="U193" s="33"/>
      <c r="V193" s="4">
        <f>1.25*S193</f>
        <v>298.75</v>
      </c>
    </row>
    <row r="194" spans="1:23" ht="14.25" x14ac:dyDescent="0.2">
      <c r="A194" s="66"/>
      <c r="B194" s="63"/>
      <c r="C194" s="74"/>
      <c r="D194" s="73"/>
      <c r="E194" s="70"/>
      <c r="F194" s="72"/>
      <c r="G194" s="48"/>
      <c r="H194" s="48"/>
      <c r="I194" s="71"/>
      <c r="J194" s="70"/>
      <c r="K194" s="69"/>
      <c r="L194" s="69" t="e">
        <f>-M180</f>
        <v>#VALUE!</v>
      </c>
      <c r="M194" s="69"/>
      <c r="N194" s="69">
        <f>+M193*0.2</f>
        <v>3676.84</v>
      </c>
      <c r="O194" s="66"/>
      <c r="P194" s="66"/>
      <c r="R194" s="31" t="s">
        <v>97</v>
      </c>
      <c r="S194" s="65">
        <v>54</v>
      </c>
      <c r="T194" s="32" t="s">
        <v>96</v>
      </c>
      <c r="U194" s="33"/>
      <c r="V194" s="4">
        <f>1.75*S194</f>
        <v>94.5</v>
      </c>
    </row>
    <row r="195" spans="1:23" ht="14.25" x14ac:dyDescent="0.2">
      <c r="A195" s="66"/>
      <c r="B195" s="63" t="s">
        <v>72</v>
      </c>
      <c r="C195" s="74" t="e">
        <f>+#REF!</f>
        <v>#REF!</v>
      </c>
      <c r="D195" s="75" t="e">
        <f>+C195*1.04</f>
        <v>#REF!</v>
      </c>
      <c r="E195" s="70"/>
      <c r="F195" s="72"/>
      <c r="G195" s="48"/>
      <c r="H195" s="48"/>
      <c r="I195" s="71"/>
      <c r="J195" s="70"/>
      <c r="K195" s="69"/>
      <c r="L195" s="69" t="e">
        <f>+L193+L194</f>
        <v>#VALUE!</v>
      </c>
      <c r="M195" s="69"/>
      <c r="N195" s="69">
        <f>+N194+N193</f>
        <v>6745.88</v>
      </c>
      <c r="O195" s="66"/>
      <c r="P195" s="66"/>
      <c r="R195" s="31" t="s">
        <v>95</v>
      </c>
      <c r="S195" s="65">
        <v>19</v>
      </c>
      <c r="T195" s="32" t="s">
        <v>94</v>
      </c>
      <c r="U195" s="33"/>
      <c r="V195" s="4">
        <f>2.25*S195</f>
        <v>42.75</v>
      </c>
    </row>
    <row r="196" spans="1:23" ht="14.25" x14ac:dyDescent="0.2">
      <c r="A196" s="66"/>
      <c r="B196" s="63" t="s">
        <v>59</v>
      </c>
      <c r="C196" s="74" t="e">
        <f>SUM(C193:C195)</f>
        <v>#REF!</v>
      </c>
      <c r="D196" s="73"/>
      <c r="E196" s="70"/>
      <c r="F196" s="72"/>
      <c r="G196" s="48"/>
      <c r="H196" s="48"/>
      <c r="I196" s="71"/>
      <c r="J196" s="70"/>
      <c r="K196" s="69"/>
      <c r="L196" s="69"/>
      <c r="M196" s="69"/>
      <c r="N196" s="69"/>
      <c r="O196" s="66"/>
      <c r="P196" s="66"/>
      <c r="R196" s="31" t="s">
        <v>92</v>
      </c>
      <c r="S196" s="57">
        <v>15</v>
      </c>
      <c r="T196" s="4" t="s">
        <v>91</v>
      </c>
      <c r="V196" s="4">
        <f>2.75*S196</f>
        <v>41.25</v>
      </c>
    </row>
    <row r="197" spans="1:23" ht="14.25" x14ac:dyDescent="0.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R197" s="31" t="s">
        <v>89</v>
      </c>
      <c r="S197" s="57">
        <v>8</v>
      </c>
      <c r="T197" s="4" t="s">
        <v>88</v>
      </c>
      <c r="V197" s="4">
        <f>3.25*S197</f>
        <v>26</v>
      </c>
    </row>
    <row r="198" spans="1:23" ht="15" thickBot="1" x14ac:dyDescent="0.25">
      <c r="A198" s="66"/>
      <c r="B198" s="68"/>
      <c r="C198" s="67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R198" s="31" t="s">
        <v>87</v>
      </c>
      <c r="S198" s="57">
        <v>4</v>
      </c>
      <c r="T198" s="4" t="s">
        <v>86</v>
      </c>
      <c r="V198" s="4">
        <f>3.75*S198</f>
        <v>15</v>
      </c>
    </row>
    <row r="199" spans="1:23" ht="30.75" thickBot="1" x14ac:dyDescent="0.25">
      <c r="A199" s="6" t="s">
        <v>28</v>
      </c>
      <c r="B199" s="6" t="s">
        <v>29</v>
      </c>
      <c r="C199" s="7" t="s">
        <v>30</v>
      </c>
      <c r="D199" s="8" t="s">
        <v>31</v>
      </c>
      <c r="E199" s="9" t="s">
        <v>32</v>
      </c>
      <c r="F199" s="9" t="s">
        <v>33</v>
      </c>
      <c r="G199" s="9" t="s">
        <v>34</v>
      </c>
      <c r="H199" s="9" t="s">
        <v>35</v>
      </c>
      <c r="I199" s="10" t="s">
        <v>36</v>
      </c>
      <c r="J199" s="9" t="s">
        <v>37</v>
      </c>
      <c r="K199" s="11" t="s">
        <v>38</v>
      </c>
      <c r="L199" s="12" t="s">
        <v>39</v>
      </c>
      <c r="M199" s="11" t="s">
        <v>40</v>
      </c>
      <c r="N199" s="12" t="s">
        <v>41</v>
      </c>
      <c r="O199" s="12" t="s">
        <v>42</v>
      </c>
      <c r="P199" s="13" t="s">
        <v>43</v>
      </c>
      <c r="R199" s="31" t="s">
        <v>85</v>
      </c>
      <c r="S199" s="57">
        <v>1</v>
      </c>
      <c r="T199" s="4" t="s">
        <v>84</v>
      </c>
      <c r="V199" s="4">
        <f>4.25*S199</f>
        <v>4.25</v>
      </c>
    </row>
    <row r="200" spans="1:23" ht="15" x14ac:dyDescent="0.2">
      <c r="A200" s="16" t="s">
        <v>101</v>
      </c>
      <c r="B200" s="17"/>
      <c r="C200" s="17"/>
      <c r="D200" s="18"/>
      <c r="E200" s="18"/>
      <c r="F200" s="18"/>
      <c r="G200" s="18"/>
      <c r="H200" s="18"/>
      <c r="I200" s="19"/>
      <c r="J200" s="18"/>
      <c r="K200" s="19"/>
      <c r="L200" s="19"/>
      <c r="M200" s="19"/>
      <c r="N200" s="46"/>
      <c r="O200" s="14"/>
      <c r="P200" s="15"/>
      <c r="R200" s="31" t="s">
        <v>83</v>
      </c>
      <c r="S200" s="57">
        <v>2</v>
      </c>
      <c r="T200" s="4" t="s">
        <v>82</v>
      </c>
      <c r="V200" s="4">
        <f>4.75*S200</f>
        <v>9.5</v>
      </c>
    </row>
    <row r="201" spans="1:23" x14ac:dyDescent="0.2">
      <c r="A201" s="256" t="s">
        <v>90</v>
      </c>
      <c r="B201" s="257"/>
      <c r="C201" s="53">
        <v>9152.56</v>
      </c>
      <c r="D201" s="26">
        <v>8</v>
      </c>
      <c r="E201" s="27">
        <v>0.8</v>
      </c>
      <c r="F201" s="28">
        <f>E201*0.1</f>
        <v>0.08</v>
      </c>
      <c r="G201" s="64">
        <v>1.55</v>
      </c>
      <c r="H201" s="64">
        <v>1.8</v>
      </c>
      <c r="I201" s="29">
        <f>(G201+H201)/2*E201*C201</f>
        <v>12264.43</v>
      </c>
      <c r="J201" s="27">
        <f>(((D201*0.0254)^2)*3.1416/4)*C201</f>
        <v>296.81</v>
      </c>
      <c r="K201" s="30">
        <f>+C201*0.075</f>
        <v>686.44</v>
      </c>
      <c r="L201" s="30">
        <f>I201+K201</f>
        <v>12950.87</v>
      </c>
      <c r="M201" s="30">
        <f>(L201-K201-J201)*0.95</f>
        <v>11369.24</v>
      </c>
      <c r="N201" s="30">
        <f>(L201-M201)*1.2</f>
        <v>1897.96</v>
      </c>
      <c r="O201" s="45"/>
      <c r="P201" s="47"/>
      <c r="S201" s="59">
        <f>SUM(S193:S200)</f>
        <v>342</v>
      </c>
      <c r="V201" s="58">
        <f>SUM(V193:V200)</f>
        <v>532</v>
      </c>
      <c r="W201" s="4">
        <f>V201/S201</f>
        <v>1.55555555555556</v>
      </c>
    </row>
    <row r="202" spans="1:23" ht="14.25" x14ac:dyDescent="0.2">
      <c r="A202" s="63"/>
      <c r="B202" s="36" t="s">
        <v>49</v>
      </c>
      <c r="C202" s="37">
        <f>SUM(C201:C201)</f>
        <v>9152.56</v>
      </c>
      <c r="D202" s="54">
        <f>+C202*1.03</f>
        <v>9427</v>
      </c>
      <c r="E202" s="39"/>
      <c r="F202" s="40"/>
      <c r="G202" s="62"/>
      <c r="H202" s="62"/>
      <c r="I202" s="41"/>
      <c r="J202" s="39"/>
      <c r="K202" s="42">
        <f>SUM(K201:K201)</f>
        <v>686.44</v>
      </c>
      <c r="L202" s="42">
        <f>SUM(L201:L201)</f>
        <v>12950.87</v>
      </c>
      <c r="M202" s="42">
        <f>SUM(M201:M201)</f>
        <v>11369.24</v>
      </c>
      <c r="N202" s="42">
        <f>SUM(N201:N201)</f>
        <v>1897.96</v>
      </c>
      <c r="O202" s="62"/>
      <c r="P202" s="3"/>
      <c r="S202" s="4"/>
    </row>
    <row r="203" spans="1:23" ht="14.25" x14ac:dyDescent="0.2">
      <c r="A203" s="63"/>
      <c r="B203" s="36"/>
      <c r="C203" s="37"/>
      <c r="D203" s="38"/>
      <c r="E203" s="39"/>
      <c r="F203" s="40"/>
      <c r="G203" s="62"/>
      <c r="H203" s="62"/>
      <c r="I203" s="41"/>
      <c r="J203" s="39"/>
      <c r="K203" s="42"/>
      <c r="L203" s="42" t="e">
        <f>-#REF!</f>
        <v>#REF!</v>
      </c>
      <c r="M203" s="42"/>
      <c r="N203" s="42">
        <f>+M202*0.2</f>
        <v>2273.85</v>
      </c>
      <c r="O203" s="62"/>
      <c r="P203" s="3"/>
      <c r="S203" s="4"/>
    </row>
    <row r="204" spans="1:23" ht="14.25" x14ac:dyDescent="0.2">
      <c r="A204" s="63"/>
      <c r="B204" s="36" t="s">
        <v>72</v>
      </c>
      <c r="C204" s="37" t="e">
        <f>+#REF!</f>
        <v>#REF!</v>
      </c>
      <c r="D204" s="54" t="e">
        <f>+C204*1.04</f>
        <v>#REF!</v>
      </c>
      <c r="E204" s="39"/>
      <c r="F204" s="40"/>
      <c r="G204" s="62"/>
      <c r="H204" s="62"/>
      <c r="I204" s="41"/>
      <c r="J204" s="39"/>
      <c r="K204" s="42"/>
      <c r="L204" s="42" t="e">
        <f>+L202+L203</f>
        <v>#REF!</v>
      </c>
      <c r="M204" s="42"/>
      <c r="N204" s="42">
        <f>+N203+N202</f>
        <v>4171.8100000000004</v>
      </c>
      <c r="O204" s="62"/>
      <c r="P204" s="3"/>
      <c r="R204" s="31" t="s">
        <v>100</v>
      </c>
      <c r="S204" s="65"/>
      <c r="T204" s="32"/>
      <c r="U204" s="33"/>
    </row>
    <row r="205" spans="1:23" ht="14.25" x14ac:dyDescent="0.2">
      <c r="A205" s="63"/>
      <c r="B205" s="36" t="s">
        <v>59</v>
      </c>
      <c r="C205" s="37" t="e">
        <f>SUM(C202:C204)</f>
        <v>#REF!</v>
      </c>
      <c r="D205" s="38"/>
      <c r="E205" s="39"/>
      <c r="F205" s="40"/>
      <c r="G205" s="62"/>
      <c r="H205" s="62"/>
      <c r="I205" s="41"/>
      <c r="J205" s="39"/>
      <c r="K205" s="42"/>
      <c r="L205" s="42"/>
      <c r="M205" s="42"/>
      <c r="N205" s="42"/>
      <c r="O205" s="62"/>
      <c r="P205" s="3"/>
      <c r="R205" s="31" t="s">
        <v>99</v>
      </c>
      <c r="S205" s="65">
        <v>105</v>
      </c>
      <c r="T205" s="32" t="s">
        <v>98</v>
      </c>
      <c r="U205" s="33"/>
      <c r="V205" s="4">
        <f>1.25*S205</f>
        <v>131.25</v>
      </c>
    </row>
    <row r="206" spans="1:23" ht="15" thickBot="1" x14ac:dyDescent="0.25">
      <c r="C206" s="57"/>
      <c r="G206" s="4"/>
      <c r="H206" s="4"/>
      <c r="R206" s="31" t="s">
        <v>97</v>
      </c>
      <c r="S206" s="65">
        <v>7</v>
      </c>
      <c r="T206" s="32" t="s">
        <v>96</v>
      </c>
      <c r="U206" s="33"/>
      <c r="V206" s="4">
        <f>1.75*S206</f>
        <v>12.25</v>
      </c>
    </row>
    <row r="207" spans="1:23" ht="30.75" thickBot="1" x14ac:dyDescent="0.25">
      <c r="A207" s="6" t="s">
        <v>28</v>
      </c>
      <c r="B207" s="6" t="s">
        <v>29</v>
      </c>
      <c r="C207" s="7" t="s">
        <v>30</v>
      </c>
      <c r="D207" s="8" t="s">
        <v>31</v>
      </c>
      <c r="E207" s="9" t="s">
        <v>32</v>
      </c>
      <c r="F207" s="9" t="s">
        <v>33</v>
      </c>
      <c r="G207" s="9" t="s">
        <v>34</v>
      </c>
      <c r="H207" s="9" t="s">
        <v>35</v>
      </c>
      <c r="I207" s="10" t="s">
        <v>36</v>
      </c>
      <c r="J207" s="9" t="s">
        <v>37</v>
      </c>
      <c r="K207" s="11" t="s">
        <v>38</v>
      </c>
      <c r="L207" s="12" t="s">
        <v>39</v>
      </c>
      <c r="M207" s="11" t="s">
        <v>40</v>
      </c>
      <c r="N207" s="12" t="s">
        <v>41</v>
      </c>
      <c r="O207" s="12" t="s">
        <v>42</v>
      </c>
      <c r="P207" s="13" t="s">
        <v>43</v>
      </c>
      <c r="R207" s="31" t="s">
        <v>95</v>
      </c>
      <c r="S207" s="65">
        <v>5</v>
      </c>
      <c r="T207" s="32" t="s">
        <v>94</v>
      </c>
      <c r="U207" s="33"/>
      <c r="V207" s="4">
        <f>2.25*S207</f>
        <v>11.25</v>
      </c>
    </row>
    <row r="208" spans="1:23" ht="15" x14ac:dyDescent="0.2">
      <c r="A208" s="16" t="s">
        <v>93</v>
      </c>
      <c r="B208" s="17"/>
      <c r="C208" s="17"/>
      <c r="D208" s="18"/>
      <c r="E208" s="18"/>
      <c r="F208" s="18"/>
      <c r="G208" s="18"/>
      <c r="H208" s="18"/>
      <c r="I208" s="19"/>
      <c r="J208" s="18"/>
      <c r="K208" s="19"/>
      <c r="L208" s="19"/>
      <c r="M208" s="19"/>
      <c r="N208" s="46"/>
      <c r="O208" s="14"/>
      <c r="P208" s="15"/>
      <c r="R208" s="31" t="s">
        <v>92</v>
      </c>
      <c r="S208" s="57">
        <v>3</v>
      </c>
      <c r="T208" s="4" t="s">
        <v>91</v>
      </c>
      <c r="V208" s="4">
        <f>2.75*S208</f>
        <v>8.25</v>
      </c>
    </row>
    <row r="209" spans="1:23" ht="14.25" x14ac:dyDescent="0.2">
      <c r="A209" s="256" t="s">
        <v>90</v>
      </c>
      <c r="B209" s="257"/>
      <c r="C209" s="53">
        <v>3993</v>
      </c>
      <c r="D209" s="26">
        <v>10</v>
      </c>
      <c r="E209" s="27">
        <v>0.8</v>
      </c>
      <c r="F209" s="28">
        <f>E209*0.1</f>
        <v>0.08</v>
      </c>
      <c r="G209" s="64">
        <v>1.2</v>
      </c>
      <c r="H209" s="64">
        <v>1.2</v>
      </c>
      <c r="I209" s="29">
        <f>(G209+H209)/2*E209*C209</f>
        <v>3833.28</v>
      </c>
      <c r="J209" s="27">
        <f>(((D209*0.0254)^2)*3.1416/4)*C209</f>
        <v>202.33</v>
      </c>
      <c r="K209" s="30">
        <f>+C209*0.075</f>
        <v>299.48</v>
      </c>
      <c r="L209" s="30">
        <f>I209+K209</f>
        <v>4132.76</v>
      </c>
      <c r="M209" s="30">
        <f>(L209-K209-J209)*0.95</f>
        <v>3449.4</v>
      </c>
      <c r="N209" s="30">
        <f>(L209-M209)*1.2</f>
        <v>820.03</v>
      </c>
      <c r="O209" s="45"/>
      <c r="P209" s="47"/>
      <c r="R209" s="31" t="s">
        <v>89</v>
      </c>
      <c r="S209" s="57">
        <v>3</v>
      </c>
      <c r="T209" s="4" t="s">
        <v>88</v>
      </c>
      <c r="V209" s="4">
        <f>3.25*S209</f>
        <v>9.75</v>
      </c>
    </row>
    <row r="210" spans="1:23" ht="14.25" x14ac:dyDescent="0.2">
      <c r="A210" s="63"/>
      <c r="B210" s="36" t="s">
        <v>49</v>
      </c>
      <c r="C210" s="37">
        <f>SUM(C209:C209)</f>
        <v>3993</v>
      </c>
      <c r="D210" s="54">
        <f>+C210*1.03</f>
        <v>4113</v>
      </c>
      <c r="E210" s="39"/>
      <c r="F210" s="40"/>
      <c r="G210" s="62"/>
      <c r="H210" s="62"/>
      <c r="I210" s="41"/>
      <c r="J210" s="39"/>
      <c r="K210" s="42">
        <f>SUM(K209:K209)</f>
        <v>299.48</v>
      </c>
      <c r="L210" s="42">
        <f>SUM(L209:L209)</f>
        <v>4132.76</v>
      </c>
      <c r="M210" s="42">
        <f>SUM(M209:M209)</f>
        <v>3449.4</v>
      </c>
      <c r="N210" s="42">
        <f>SUM(N209:N209)</f>
        <v>820.03</v>
      </c>
      <c r="O210" s="62"/>
      <c r="P210" s="3"/>
      <c r="R210" s="31" t="s">
        <v>87</v>
      </c>
      <c r="S210" s="57">
        <v>2</v>
      </c>
      <c r="T210" s="4" t="s">
        <v>86</v>
      </c>
      <c r="V210" s="4">
        <f>3.75*S210</f>
        <v>7.5</v>
      </c>
    </row>
    <row r="211" spans="1:23" ht="14.25" x14ac:dyDescent="0.2">
      <c r="A211" s="63"/>
      <c r="B211" s="36"/>
      <c r="C211" s="37"/>
      <c r="D211" s="38"/>
      <c r="E211" s="39"/>
      <c r="F211" s="40"/>
      <c r="G211" s="62"/>
      <c r="H211" s="62"/>
      <c r="I211" s="41"/>
      <c r="J211" s="39"/>
      <c r="K211" s="42"/>
      <c r="L211" s="42" t="e">
        <f>-#REF!</f>
        <v>#REF!</v>
      </c>
      <c r="M211" s="42"/>
      <c r="N211" s="42">
        <f>+M210*0.2</f>
        <v>689.88</v>
      </c>
      <c r="O211" s="62"/>
      <c r="P211" s="3"/>
      <c r="R211" s="31" t="s">
        <v>85</v>
      </c>
      <c r="S211" s="57">
        <v>1</v>
      </c>
      <c r="T211" s="4" t="s">
        <v>84</v>
      </c>
      <c r="V211" s="4">
        <f>4.25*S211</f>
        <v>4.25</v>
      </c>
    </row>
    <row r="212" spans="1:23" ht="14.25" x14ac:dyDescent="0.2">
      <c r="A212" s="63"/>
      <c r="B212" s="36" t="s">
        <v>72</v>
      </c>
      <c r="C212" s="37" t="e">
        <f>+#REF!</f>
        <v>#REF!</v>
      </c>
      <c r="D212" s="54" t="e">
        <f>+C212*1.04</f>
        <v>#REF!</v>
      </c>
      <c r="E212" s="39"/>
      <c r="F212" s="40"/>
      <c r="G212" s="62"/>
      <c r="H212" s="62"/>
      <c r="I212" s="41"/>
      <c r="J212" s="39"/>
      <c r="K212" s="42"/>
      <c r="L212" s="42" t="e">
        <f>+L210+L211</f>
        <v>#REF!</v>
      </c>
      <c r="M212" s="42"/>
      <c r="N212" s="42">
        <f>+N211+N210</f>
        <v>1509.91</v>
      </c>
      <c r="O212" s="62"/>
      <c r="P212" s="3"/>
      <c r="R212" s="31" t="s">
        <v>83</v>
      </c>
      <c r="S212" s="57">
        <v>2</v>
      </c>
      <c r="T212" s="4" t="s">
        <v>82</v>
      </c>
      <c r="V212" s="4">
        <f>4.75*S212</f>
        <v>9.5</v>
      </c>
    </row>
    <row r="213" spans="1:23" ht="14.25" x14ac:dyDescent="0.2">
      <c r="A213" s="63"/>
      <c r="B213" s="36" t="s">
        <v>59</v>
      </c>
      <c r="C213" s="37" t="e">
        <f>SUM(C210:C212)</f>
        <v>#REF!</v>
      </c>
      <c r="D213" s="38"/>
      <c r="E213" s="39"/>
      <c r="F213" s="40"/>
      <c r="G213" s="62"/>
      <c r="H213" s="62"/>
      <c r="I213" s="41"/>
      <c r="J213" s="39"/>
      <c r="K213" s="42"/>
      <c r="L213" s="42"/>
      <c r="M213" s="42"/>
      <c r="N213" s="42"/>
      <c r="O213" s="62"/>
      <c r="P213" s="3"/>
      <c r="R213" s="31" t="s">
        <v>81</v>
      </c>
      <c r="S213" s="61">
        <v>2</v>
      </c>
      <c r="V213" s="4">
        <f>5.5*S213</f>
        <v>11</v>
      </c>
      <c r="W213" s="4">
        <f>V213/S213</f>
        <v>5.5</v>
      </c>
    </row>
    <row r="214" spans="1:23" x14ac:dyDescent="0.2">
      <c r="I214" s="60"/>
      <c r="S214" s="59">
        <f>SUM(S205:S213)</f>
        <v>130</v>
      </c>
      <c r="V214" s="58">
        <f>SUM(V205:V213)</f>
        <v>205</v>
      </c>
      <c r="W214" s="4">
        <f>V214/S214</f>
        <v>1.57692307692308</v>
      </c>
    </row>
    <row r="218" spans="1:23" x14ac:dyDescent="0.2">
      <c r="S218" s="87">
        <f>+S214+S201+S190+S100+S56+S30+S24</f>
        <v>775</v>
      </c>
    </row>
  </sheetData>
  <mergeCells count="10">
    <mergeCell ref="A209:B209"/>
    <mergeCell ref="A182:B182"/>
    <mergeCell ref="A191:B191"/>
    <mergeCell ref="A192:B192"/>
    <mergeCell ref="A201:B201"/>
    <mergeCell ref="A1:P1"/>
    <mergeCell ref="A2:P2"/>
    <mergeCell ref="A3:P3"/>
    <mergeCell ref="A4:P4"/>
    <mergeCell ref="A5:P5"/>
  </mergeCells>
  <printOptions horizontalCentered="1"/>
  <pageMargins left="7.874015748031496E-2" right="7.874015748031496E-2" top="0.19685039370078741" bottom="0.19685039370078741" header="0.31496062992125984" footer="0.31496062992125984"/>
  <pageSetup scale="65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R852"/>
  <sheetViews>
    <sheetView showGridLines="0" showZeros="0" tabSelected="1" view="pageBreakPreview" zoomScale="115" zoomScaleNormal="75" zoomScaleSheetLayoutView="115" workbookViewId="0">
      <selection activeCell="H9" sqref="H9"/>
    </sheetView>
  </sheetViews>
  <sheetFormatPr baseColWidth="10" defaultRowHeight="12.75" x14ac:dyDescent="0.2"/>
  <cols>
    <col min="1" max="1" width="7.7109375" style="148" customWidth="1"/>
    <col min="2" max="2" width="51.7109375" style="252" customWidth="1"/>
    <col min="3" max="3" width="11.28515625" style="148" bestFit="1" customWidth="1"/>
    <col min="4" max="4" width="8.28515625" style="148" customWidth="1"/>
    <col min="5" max="5" width="11.85546875" style="148" customWidth="1"/>
    <col min="6" max="6" width="13.5703125" style="148" customWidth="1"/>
    <col min="7" max="16384" width="11.42578125" style="148"/>
  </cols>
  <sheetData>
    <row r="1" spans="1:6" x14ac:dyDescent="0.2">
      <c r="A1" s="147"/>
      <c r="B1" s="234" t="s">
        <v>74</v>
      </c>
      <c r="C1" s="199"/>
      <c r="D1" s="200"/>
      <c r="E1" s="201"/>
      <c r="F1" s="199"/>
    </row>
    <row r="2" spans="1:6" x14ac:dyDescent="0.2">
      <c r="A2" s="259"/>
      <c r="B2" s="259"/>
      <c r="C2" s="259"/>
      <c r="D2" s="259"/>
      <c r="E2" s="259"/>
      <c r="F2" s="259"/>
    </row>
    <row r="3" spans="1:6" ht="12.75" customHeight="1" x14ac:dyDescent="0.2">
      <c r="A3" s="258" t="s">
        <v>383</v>
      </c>
      <c r="B3" s="258"/>
      <c r="C3" s="258"/>
      <c r="D3" s="258"/>
      <c r="E3" s="258"/>
      <c r="F3" s="258"/>
    </row>
    <row r="4" spans="1:6" x14ac:dyDescent="0.2">
      <c r="A4" s="149" t="s">
        <v>73</v>
      </c>
      <c r="B4" s="235"/>
      <c r="C4" s="149"/>
      <c r="D4" s="149"/>
      <c r="E4" s="149" t="s">
        <v>75</v>
      </c>
      <c r="F4" s="149"/>
    </row>
    <row r="5" spans="1:6" s="149" customFormat="1" x14ac:dyDescent="0.2">
      <c r="A5" s="260"/>
      <c r="B5" s="261"/>
      <c r="C5" s="261"/>
      <c r="D5" s="261"/>
      <c r="E5" s="261"/>
      <c r="F5" s="261"/>
    </row>
    <row r="6" spans="1:6" x14ac:dyDescent="0.2">
      <c r="A6" s="150" t="s">
        <v>1</v>
      </c>
      <c r="B6" s="236" t="s">
        <v>2</v>
      </c>
      <c r="C6" s="150" t="s">
        <v>14</v>
      </c>
      <c r="D6" s="150" t="s">
        <v>3</v>
      </c>
      <c r="E6" s="150" t="s">
        <v>4</v>
      </c>
      <c r="F6" s="150" t="s">
        <v>5</v>
      </c>
    </row>
    <row r="7" spans="1:6" x14ac:dyDescent="0.2">
      <c r="A7" s="151"/>
      <c r="B7" s="237"/>
      <c r="C7" s="151"/>
      <c r="D7" s="151"/>
      <c r="E7" s="151"/>
      <c r="F7" s="151"/>
    </row>
    <row r="8" spans="1:6" s="154" customFormat="1" x14ac:dyDescent="0.2">
      <c r="A8" s="99" t="s">
        <v>21</v>
      </c>
      <c r="B8" s="119" t="s">
        <v>340</v>
      </c>
      <c r="C8" s="100"/>
      <c r="D8" s="101"/>
      <c r="E8" s="152"/>
      <c r="F8" s="153"/>
    </row>
    <row r="9" spans="1:6" s="161" customFormat="1" x14ac:dyDescent="0.2">
      <c r="A9" s="202"/>
      <c r="B9" s="105"/>
      <c r="C9" s="114"/>
      <c r="D9" s="101"/>
      <c r="E9" s="96"/>
      <c r="F9" s="155"/>
    </row>
    <row r="10" spans="1:6" s="156" customFormat="1" x14ac:dyDescent="0.2">
      <c r="A10" s="203">
        <v>1</v>
      </c>
      <c r="B10" s="102" t="s">
        <v>18</v>
      </c>
      <c r="C10" s="195">
        <v>746.63</v>
      </c>
      <c r="D10" s="101" t="s">
        <v>50</v>
      </c>
      <c r="E10" s="96"/>
      <c r="F10" s="155">
        <f t="shared" ref="F10" si="0">+ROUND(C10*E10,2)</f>
        <v>0</v>
      </c>
    </row>
    <row r="11" spans="1:6" s="156" customFormat="1" x14ac:dyDescent="0.2">
      <c r="A11" s="204"/>
      <c r="B11" s="102"/>
      <c r="C11" s="195"/>
      <c r="D11" s="101"/>
      <c r="E11" s="96"/>
      <c r="F11" s="155"/>
    </row>
    <row r="12" spans="1:6" s="156" customFormat="1" x14ac:dyDescent="0.2">
      <c r="A12" s="204">
        <v>2</v>
      </c>
      <c r="B12" s="103" t="s">
        <v>260</v>
      </c>
      <c r="C12" s="195"/>
      <c r="D12" s="101"/>
      <c r="E12" s="96"/>
      <c r="F12" s="155"/>
    </row>
    <row r="13" spans="1:6" s="156" customFormat="1" x14ac:dyDescent="0.2">
      <c r="A13" s="90">
        <v>2.1</v>
      </c>
      <c r="B13" s="205" t="s">
        <v>261</v>
      </c>
      <c r="C13" s="195">
        <v>1493.26</v>
      </c>
      <c r="D13" s="101" t="s">
        <v>7</v>
      </c>
      <c r="E13" s="96"/>
      <c r="F13" s="155">
        <f t="shared" ref="F13:F14" si="1">+ROUND(C13*E13,2)</f>
        <v>0</v>
      </c>
    </row>
    <row r="14" spans="1:6" s="156" customFormat="1" x14ac:dyDescent="0.2">
      <c r="A14" s="206">
        <v>2.2000000000000002</v>
      </c>
      <c r="B14" s="205" t="s">
        <v>262</v>
      </c>
      <c r="C14" s="195">
        <v>559.97</v>
      </c>
      <c r="D14" s="101" t="s">
        <v>24</v>
      </c>
      <c r="E14" s="96"/>
      <c r="F14" s="155">
        <f t="shared" si="1"/>
        <v>0</v>
      </c>
    </row>
    <row r="15" spans="1:6" s="156" customFormat="1" ht="25.5" x14ac:dyDescent="0.2">
      <c r="A15" s="90">
        <v>2.2999999999999998</v>
      </c>
      <c r="B15" s="205" t="s">
        <v>385</v>
      </c>
      <c r="C15" s="195">
        <v>67.2</v>
      </c>
      <c r="D15" s="101" t="s">
        <v>6</v>
      </c>
      <c r="E15" s="96"/>
      <c r="F15" s="155">
        <f>+ROUND(C15*E15,2)</f>
        <v>0</v>
      </c>
    </row>
    <row r="16" spans="1:6" s="156" customFormat="1" x14ac:dyDescent="0.2">
      <c r="A16" s="90"/>
      <c r="B16" s="205"/>
      <c r="C16" s="195"/>
      <c r="D16" s="101"/>
      <c r="E16" s="207"/>
      <c r="F16" s="155"/>
    </row>
    <row r="17" spans="1:6" s="161" customFormat="1" x14ac:dyDescent="0.2">
      <c r="A17" s="91">
        <v>3</v>
      </c>
      <c r="B17" s="208" t="s">
        <v>264</v>
      </c>
      <c r="C17" s="196"/>
      <c r="D17" s="101"/>
      <c r="E17" s="96"/>
      <c r="F17" s="155">
        <f t="shared" ref="F17:F29" si="2">+ROUND(C17*E17,2)</f>
        <v>0</v>
      </c>
    </row>
    <row r="18" spans="1:6" s="161" customFormat="1" ht="25.5" x14ac:dyDescent="0.2">
      <c r="A18" s="89">
        <v>3.1</v>
      </c>
      <c r="B18" s="105" t="s">
        <v>374</v>
      </c>
      <c r="C18" s="196">
        <v>1261.68</v>
      </c>
      <c r="D18" s="101" t="s">
        <v>6</v>
      </c>
      <c r="E18" s="96"/>
      <c r="F18" s="155">
        <f t="shared" si="2"/>
        <v>0</v>
      </c>
    </row>
    <row r="19" spans="1:6" s="161" customFormat="1" x14ac:dyDescent="0.2">
      <c r="A19" s="104">
        <v>3.2</v>
      </c>
      <c r="B19" s="105" t="s">
        <v>266</v>
      </c>
      <c r="C19" s="196">
        <v>559.97</v>
      </c>
      <c r="D19" s="101" t="s">
        <v>24</v>
      </c>
      <c r="E19" s="157"/>
      <c r="F19" s="158">
        <f>ROUND(E19*C19,2)</f>
        <v>0</v>
      </c>
    </row>
    <row r="20" spans="1:6" s="161" customFormat="1" x14ac:dyDescent="0.2">
      <c r="A20" s="89">
        <v>3.3</v>
      </c>
      <c r="B20" s="105" t="s">
        <v>17</v>
      </c>
      <c r="C20" s="196">
        <v>55.99</v>
      </c>
      <c r="D20" s="101" t="s">
        <v>6</v>
      </c>
      <c r="E20" s="96"/>
      <c r="F20" s="155">
        <f t="shared" si="2"/>
        <v>0</v>
      </c>
    </row>
    <row r="21" spans="1:6" s="161" customFormat="1" ht="38.25" x14ac:dyDescent="0.2">
      <c r="A21" s="104">
        <v>3.4</v>
      </c>
      <c r="B21" s="205" t="s">
        <v>267</v>
      </c>
      <c r="C21" s="196">
        <v>291.14999999999998</v>
      </c>
      <c r="D21" s="101" t="s">
        <v>6</v>
      </c>
      <c r="E21" s="96"/>
      <c r="F21" s="155">
        <f t="shared" si="2"/>
        <v>0</v>
      </c>
    </row>
    <row r="22" spans="1:6" s="161" customFormat="1" ht="25.5" x14ac:dyDescent="0.2">
      <c r="A22" s="89">
        <v>3.5</v>
      </c>
      <c r="B22" s="205" t="s">
        <v>268</v>
      </c>
      <c r="C22" s="196">
        <v>1213.1099999999999</v>
      </c>
      <c r="D22" s="101" t="s">
        <v>6</v>
      </c>
      <c r="E22" s="96"/>
      <c r="F22" s="155">
        <f t="shared" si="2"/>
        <v>0</v>
      </c>
    </row>
    <row r="23" spans="1:6" s="161" customFormat="1" ht="25.5" x14ac:dyDescent="0.2">
      <c r="A23" s="104">
        <v>3.6</v>
      </c>
      <c r="B23" s="205" t="s">
        <v>385</v>
      </c>
      <c r="C23" s="196">
        <v>415.49</v>
      </c>
      <c r="D23" s="101" t="s">
        <v>6</v>
      </c>
      <c r="E23" s="96"/>
      <c r="F23" s="155">
        <f t="shared" si="2"/>
        <v>0</v>
      </c>
    </row>
    <row r="24" spans="1:6" s="161" customFormat="1" x14ac:dyDescent="0.2">
      <c r="A24" s="209"/>
      <c r="B24" s="105"/>
      <c r="C24" s="196"/>
      <c r="D24" s="101"/>
      <c r="E24" s="96"/>
      <c r="F24" s="155">
        <f t="shared" si="2"/>
        <v>0</v>
      </c>
    </row>
    <row r="25" spans="1:6" s="161" customFormat="1" x14ac:dyDescent="0.2">
      <c r="A25" s="91">
        <v>4</v>
      </c>
      <c r="B25" s="208" t="s">
        <v>269</v>
      </c>
      <c r="C25" s="196"/>
      <c r="D25" s="101"/>
      <c r="E25" s="96"/>
      <c r="F25" s="155">
        <f t="shared" si="2"/>
        <v>0</v>
      </c>
    </row>
    <row r="26" spans="1:6" s="161" customFormat="1" ht="25.5" x14ac:dyDescent="0.2">
      <c r="A26" s="89">
        <v>4.0999999999999996</v>
      </c>
      <c r="B26" s="210" t="s">
        <v>270</v>
      </c>
      <c r="C26" s="196">
        <v>769</v>
      </c>
      <c r="D26" s="101" t="s">
        <v>50</v>
      </c>
      <c r="E26" s="96"/>
      <c r="F26" s="155">
        <f t="shared" si="2"/>
        <v>0</v>
      </c>
    </row>
    <row r="27" spans="1:6" s="161" customFormat="1" x14ac:dyDescent="0.2">
      <c r="A27" s="89"/>
      <c r="B27" s="210"/>
      <c r="C27" s="196"/>
      <c r="D27" s="101"/>
      <c r="E27" s="96"/>
      <c r="F27" s="155">
        <f t="shared" si="2"/>
        <v>0</v>
      </c>
    </row>
    <row r="28" spans="1:6" s="161" customFormat="1" x14ac:dyDescent="0.2">
      <c r="A28" s="91">
        <v>5</v>
      </c>
      <c r="B28" s="208" t="s">
        <v>271</v>
      </c>
      <c r="C28" s="196"/>
      <c r="D28" s="101"/>
      <c r="E28" s="96"/>
      <c r="F28" s="155">
        <f t="shared" si="2"/>
        <v>0</v>
      </c>
    </row>
    <row r="29" spans="1:6" s="161" customFormat="1" ht="25.5" x14ac:dyDescent="0.2">
      <c r="A29" s="89">
        <v>5.0999999999999996</v>
      </c>
      <c r="B29" s="210" t="s">
        <v>272</v>
      </c>
      <c r="C29" s="196">
        <v>769</v>
      </c>
      <c r="D29" s="101" t="s">
        <v>50</v>
      </c>
      <c r="E29" s="96"/>
      <c r="F29" s="155">
        <f t="shared" si="2"/>
        <v>0</v>
      </c>
    </row>
    <row r="30" spans="1:6" s="161" customFormat="1" x14ac:dyDescent="0.2">
      <c r="A30" s="89"/>
      <c r="B30" s="210"/>
      <c r="C30" s="114"/>
      <c r="D30" s="101"/>
      <c r="E30" s="96"/>
      <c r="F30" s="155"/>
    </row>
    <row r="31" spans="1:6" s="154" customFormat="1" ht="25.5" x14ac:dyDescent="0.2">
      <c r="A31" s="106">
        <v>6</v>
      </c>
      <c r="B31" s="107" t="s">
        <v>80</v>
      </c>
      <c r="C31" s="97"/>
      <c r="D31" s="101"/>
      <c r="E31" s="157"/>
      <c r="F31" s="159">
        <f>ROUND((C31*E31),2)</f>
        <v>0</v>
      </c>
    </row>
    <row r="32" spans="1:6" s="154" customFormat="1" x14ac:dyDescent="0.2">
      <c r="A32" s="109">
        <v>6.1</v>
      </c>
      <c r="B32" s="238" t="s">
        <v>56</v>
      </c>
      <c r="C32" s="97">
        <v>5</v>
      </c>
      <c r="D32" s="101" t="s">
        <v>8</v>
      </c>
      <c r="E32" s="157"/>
      <c r="F32" s="159">
        <f>ROUND((C32*E32),2)</f>
        <v>0</v>
      </c>
    </row>
    <row r="33" spans="1:6" s="154" customFormat="1" x14ac:dyDescent="0.2">
      <c r="A33" s="109">
        <v>6.2</v>
      </c>
      <c r="B33" s="238" t="s">
        <v>61</v>
      </c>
      <c r="C33" s="97">
        <v>5</v>
      </c>
      <c r="D33" s="101" t="s">
        <v>8</v>
      </c>
      <c r="E33" s="157"/>
      <c r="F33" s="159">
        <f t="shared" ref="F33:F34" si="3">ROUND((C33*E33),2)</f>
        <v>0</v>
      </c>
    </row>
    <row r="34" spans="1:6" s="154" customFormat="1" x14ac:dyDescent="0.2">
      <c r="A34" s="109">
        <v>6.3</v>
      </c>
      <c r="B34" s="238" t="s">
        <v>55</v>
      </c>
      <c r="C34" s="97">
        <v>3</v>
      </c>
      <c r="D34" s="101" t="s">
        <v>8</v>
      </c>
      <c r="E34" s="157"/>
      <c r="F34" s="159">
        <f t="shared" si="3"/>
        <v>0</v>
      </c>
    </row>
    <row r="35" spans="1:6" s="161" customFormat="1" x14ac:dyDescent="0.2">
      <c r="A35" s="89"/>
      <c r="B35" s="105"/>
      <c r="C35" s="112"/>
      <c r="D35" s="101"/>
      <c r="E35" s="160"/>
      <c r="F35" s="155"/>
    </row>
    <row r="36" spans="1:6" s="154" customFormat="1" ht="13.5" customHeight="1" x14ac:dyDescent="0.2">
      <c r="A36" s="110">
        <v>7</v>
      </c>
      <c r="B36" s="239" t="s">
        <v>363</v>
      </c>
      <c r="C36" s="97"/>
      <c r="D36" s="101"/>
      <c r="E36" s="157"/>
      <c r="F36" s="159"/>
    </row>
    <row r="37" spans="1:6" s="154" customFormat="1" ht="13.5" customHeight="1" x14ac:dyDescent="0.2">
      <c r="A37" s="111">
        <v>7.1</v>
      </c>
      <c r="B37" s="50" t="s">
        <v>366</v>
      </c>
      <c r="C37" s="97">
        <v>19</v>
      </c>
      <c r="D37" s="101" t="s">
        <v>8</v>
      </c>
      <c r="E37" s="157"/>
      <c r="F37" s="159">
        <f>ROUND((C37*E37),2)</f>
        <v>0</v>
      </c>
    </row>
    <row r="38" spans="1:6" s="154" customFormat="1" ht="13.5" customHeight="1" x14ac:dyDescent="0.2">
      <c r="A38" s="111"/>
      <c r="B38" s="50"/>
      <c r="C38" s="97"/>
      <c r="D38" s="101"/>
      <c r="E38" s="160"/>
      <c r="F38" s="159"/>
    </row>
    <row r="39" spans="1:6" s="161" customFormat="1" x14ac:dyDescent="0.2">
      <c r="A39" s="85">
        <v>8</v>
      </c>
      <c r="B39" s="113" t="s">
        <v>329</v>
      </c>
      <c r="C39" s="114">
        <v>746.63</v>
      </c>
      <c r="D39" s="115" t="s">
        <v>50</v>
      </c>
      <c r="E39" s="96"/>
      <c r="F39" s="86">
        <f t="shared" ref="F39:F41" si="4">ROUND(C39*E39,2)</f>
        <v>0</v>
      </c>
    </row>
    <row r="40" spans="1:6" s="161" customFormat="1" x14ac:dyDescent="0.2">
      <c r="A40" s="85">
        <v>9</v>
      </c>
      <c r="B40" s="113" t="s">
        <v>330</v>
      </c>
      <c r="C40" s="114">
        <v>746.63</v>
      </c>
      <c r="D40" s="115" t="s">
        <v>50</v>
      </c>
      <c r="E40" s="96"/>
      <c r="F40" s="86">
        <f t="shared" si="4"/>
        <v>0</v>
      </c>
    </row>
    <row r="41" spans="1:6" s="161" customFormat="1" x14ac:dyDescent="0.2">
      <c r="A41" s="85">
        <v>10</v>
      </c>
      <c r="B41" s="113" t="s">
        <v>273</v>
      </c>
      <c r="C41" s="114">
        <v>746.63</v>
      </c>
      <c r="D41" s="115" t="s">
        <v>7</v>
      </c>
      <c r="E41" s="96"/>
      <c r="F41" s="86">
        <f t="shared" si="4"/>
        <v>0</v>
      </c>
    </row>
    <row r="42" spans="1:6" s="156" customFormat="1" x14ac:dyDescent="0.2">
      <c r="A42" s="211"/>
      <c r="B42" s="116" t="s">
        <v>341</v>
      </c>
      <c r="C42" s="114"/>
      <c r="D42" s="101"/>
      <c r="E42" s="96"/>
      <c r="F42" s="212">
        <f>SUM(F9:F41)</f>
        <v>0</v>
      </c>
    </row>
    <row r="43" spans="1:6" s="154" customFormat="1" x14ac:dyDescent="0.2">
      <c r="A43" s="105"/>
      <c r="B43" s="105"/>
      <c r="C43" s="97"/>
      <c r="D43" s="101"/>
      <c r="E43" s="157"/>
      <c r="F43" s="153">
        <f t="shared" ref="F43" si="5">ROUND((+C43*E43),2)</f>
        <v>0</v>
      </c>
    </row>
    <row r="44" spans="1:6" s="154" customFormat="1" x14ac:dyDescent="0.2">
      <c r="A44" s="99" t="s">
        <v>51</v>
      </c>
      <c r="B44" s="119" t="s">
        <v>368</v>
      </c>
      <c r="C44" s="97"/>
      <c r="D44" s="101"/>
      <c r="E44" s="157"/>
      <c r="F44" s="153"/>
    </row>
    <row r="45" spans="1:6" s="161" customFormat="1" x14ac:dyDescent="0.2">
      <c r="A45" s="202"/>
      <c r="B45" s="105"/>
      <c r="C45" s="114"/>
      <c r="D45" s="101"/>
      <c r="E45" s="96"/>
      <c r="F45" s="155"/>
    </row>
    <row r="46" spans="1:6" s="156" customFormat="1" x14ac:dyDescent="0.2">
      <c r="A46" s="203">
        <v>1</v>
      </c>
      <c r="B46" s="102" t="s">
        <v>18</v>
      </c>
      <c r="C46" s="195">
        <v>433.92</v>
      </c>
      <c r="D46" s="101" t="s">
        <v>50</v>
      </c>
      <c r="E46" s="96"/>
      <c r="F46" s="155">
        <f t="shared" ref="F46" si="6">+ROUND(C46*E46,2)</f>
        <v>0</v>
      </c>
    </row>
    <row r="47" spans="1:6" s="156" customFormat="1" x14ac:dyDescent="0.2">
      <c r="A47" s="204"/>
      <c r="B47" s="102"/>
      <c r="C47" s="195"/>
      <c r="D47" s="101"/>
      <c r="E47" s="96"/>
      <c r="F47" s="155"/>
    </row>
    <row r="48" spans="1:6" s="156" customFormat="1" x14ac:dyDescent="0.2">
      <c r="A48" s="204">
        <v>2</v>
      </c>
      <c r="B48" s="103" t="s">
        <v>260</v>
      </c>
      <c r="C48" s="195"/>
      <c r="D48" s="101"/>
      <c r="E48" s="96"/>
      <c r="F48" s="155"/>
    </row>
    <row r="49" spans="1:6" s="156" customFormat="1" x14ac:dyDescent="0.2">
      <c r="A49" s="90">
        <v>2.1</v>
      </c>
      <c r="B49" s="205" t="s">
        <v>261</v>
      </c>
      <c r="C49" s="195">
        <v>867.84</v>
      </c>
      <c r="D49" s="101" t="s">
        <v>7</v>
      </c>
      <c r="E49" s="96"/>
      <c r="F49" s="155">
        <f t="shared" ref="F49:F50" si="7">+ROUND(C49*E49,2)</f>
        <v>0</v>
      </c>
    </row>
    <row r="50" spans="1:6" s="156" customFormat="1" x14ac:dyDescent="0.2">
      <c r="A50" s="206">
        <v>2.2000000000000002</v>
      </c>
      <c r="B50" s="205" t="s">
        <v>262</v>
      </c>
      <c r="C50" s="195">
        <v>325.5</v>
      </c>
      <c r="D50" s="101" t="s">
        <v>24</v>
      </c>
      <c r="E50" s="96"/>
      <c r="F50" s="155">
        <f t="shared" si="7"/>
        <v>0</v>
      </c>
    </row>
    <row r="51" spans="1:6" s="156" customFormat="1" ht="25.5" x14ac:dyDescent="0.2">
      <c r="A51" s="90">
        <v>2.2999999999999998</v>
      </c>
      <c r="B51" s="205" t="s">
        <v>385</v>
      </c>
      <c r="C51" s="195">
        <v>39.06</v>
      </c>
      <c r="D51" s="101" t="s">
        <v>6</v>
      </c>
      <c r="E51" s="96"/>
      <c r="F51" s="155">
        <f>+ROUND(C51*E51,2)</f>
        <v>0</v>
      </c>
    </row>
    <row r="52" spans="1:6" s="156" customFormat="1" x14ac:dyDescent="0.2">
      <c r="A52" s="90"/>
      <c r="B52" s="205"/>
      <c r="C52" s="195"/>
      <c r="D52" s="101"/>
      <c r="E52" s="207"/>
      <c r="F52" s="155"/>
    </row>
    <row r="53" spans="1:6" s="161" customFormat="1" x14ac:dyDescent="0.2">
      <c r="A53" s="91">
        <v>3</v>
      </c>
      <c r="B53" s="208" t="s">
        <v>264</v>
      </c>
      <c r="C53" s="196"/>
      <c r="D53" s="101"/>
      <c r="E53" s="96"/>
      <c r="F53" s="155">
        <f t="shared" ref="F53:F54" si="8">+ROUND(C53*E53,2)</f>
        <v>0</v>
      </c>
    </row>
    <row r="54" spans="1:6" s="161" customFormat="1" ht="25.5" x14ac:dyDescent="0.2">
      <c r="A54" s="89">
        <v>3.1</v>
      </c>
      <c r="B54" s="105" t="s">
        <v>265</v>
      </c>
      <c r="C54" s="196">
        <v>364.64</v>
      </c>
      <c r="D54" s="101" t="s">
        <v>6</v>
      </c>
      <c r="E54" s="96"/>
      <c r="F54" s="155">
        <f t="shared" si="8"/>
        <v>0</v>
      </c>
    </row>
    <row r="55" spans="1:6" s="161" customFormat="1" x14ac:dyDescent="0.2">
      <c r="A55" s="104">
        <v>3.2</v>
      </c>
      <c r="B55" s="105" t="s">
        <v>266</v>
      </c>
      <c r="C55" s="196">
        <v>325.5</v>
      </c>
      <c r="D55" s="101" t="s">
        <v>24</v>
      </c>
      <c r="E55" s="157"/>
      <c r="F55" s="158">
        <f>ROUND(E55*C55,2)</f>
        <v>0</v>
      </c>
    </row>
    <row r="56" spans="1:6" s="161" customFormat="1" x14ac:dyDescent="0.2">
      <c r="A56" s="89">
        <v>3.3</v>
      </c>
      <c r="B56" s="105" t="s">
        <v>17</v>
      </c>
      <c r="C56" s="196">
        <v>32.549999999999997</v>
      </c>
      <c r="D56" s="101" t="s">
        <v>6</v>
      </c>
      <c r="E56" s="96"/>
      <c r="F56" s="155">
        <f t="shared" ref="F56:F65" si="9">+ROUND(C56*E56,2)</f>
        <v>0</v>
      </c>
    </row>
    <row r="57" spans="1:6" s="161" customFormat="1" ht="38.25" x14ac:dyDescent="0.2">
      <c r="A57" s="104">
        <v>3.4</v>
      </c>
      <c r="B57" s="205" t="s">
        <v>267</v>
      </c>
      <c r="C57" s="196">
        <v>76.98</v>
      </c>
      <c r="D57" s="101" t="s">
        <v>6</v>
      </c>
      <c r="E57" s="96"/>
      <c r="F57" s="155">
        <f t="shared" si="9"/>
        <v>0</v>
      </c>
    </row>
    <row r="58" spans="1:6" s="161" customFormat="1" ht="25.5" x14ac:dyDescent="0.2">
      <c r="A58" s="89">
        <v>3.5</v>
      </c>
      <c r="B58" s="205" t="s">
        <v>268</v>
      </c>
      <c r="C58" s="196">
        <v>320.73</v>
      </c>
      <c r="D58" s="101" t="s">
        <v>6</v>
      </c>
      <c r="E58" s="96"/>
      <c r="F58" s="155">
        <f t="shared" si="9"/>
        <v>0</v>
      </c>
    </row>
    <row r="59" spans="1:6" s="161" customFormat="1" ht="25.5" x14ac:dyDescent="0.2">
      <c r="A59" s="104">
        <v>3.6</v>
      </c>
      <c r="B59" s="205" t="s">
        <v>385</v>
      </c>
      <c r="C59" s="196">
        <v>140.36000000000001</v>
      </c>
      <c r="D59" s="101" t="s">
        <v>6</v>
      </c>
      <c r="E59" s="96"/>
      <c r="F59" s="155">
        <f t="shared" si="9"/>
        <v>0</v>
      </c>
    </row>
    <row r="60" spans="1:6" s="161" customFormat="1" x14ac:dyDescent="0.2">
      <c r="A60" s="209"/>
      <c r="B60" s="105"/>
      <c r="C60" s="196"/>
      <c r="D60" s="101"/>
      <c r="E60" s="96"/>
      <c r="F60" s="155">
        <f t="shared" si="9"/>
        <v>0</v>
      </c>
    </row>
    <row r="61" spans="1:6" s="161" customFormat="1" x14ac:dyDescent="0.2">
      <c r="A61" s="91">
        <v>4</v>
      </c>
      <c r="B61" s="208" t="s">
        <v>269</v>
      </c>
      <c r="C61" s="196"/>
      <c r="D61" s="101"/>
      <c r="E61" s="96"/>
      <c r="F61" s="155">
        <f t="shared" si="9"/>
        <v>0</v>
      </c>
    </row>
    <row r="62" spans="1:6" s="161" customFormat="1" ht="25.5" x14ac:dyDescent="0.2">
      <c r="A62" s="89">
        <v>4.0999999999999996</v>
      </c>
      <c r="B62" s="210" t="s">
        <v>270</v>
      </c>
      <c r="C62" s="196">
        <v>447</v>
      </c>
      <c r="D62" s="101" t="s">
        <v>50</v>
      </c>
      <c r="E62" s="96"/>
      <c r="F62" s="155">
        <f t="shared" si="9"/>
        <v>0</v>
      </c>
    </row>
    <row r="63" spans="1:6" s="161" customFormat="1" x14ac:dyDescent="0.2">
      <c r="A63" s="89"/>
      <c r="B63" s="210"/>
      <c r="C63" s="196"/>
      <c r="D63" s="101"/>
      <c r="E63" s="96"/>
      <c r="F63" s="155">
        <f t="shared" si="9"/>
        <v>0</v>
      </c>
    </row>
    <row r="64" spans="1:6" s="161" customFormat="1" x14ac:dyDescent="0.2">
      <c r="A64" s="91">
        <v>5</v>
      </c>
      <c r="B64" s="208" t="s">
        <v>271</v>
      </c>
      <c r="C64" s="196"/>
      <c r="D64" s="101"/>
      <c r="E64" s="96"/>
      <c r="F64" s="155">
        <f t="shared" si="9"/>
        <v>0</v>
      </c>
    </row>
    <row r="65" spans="1:6" s="161" customFormat="1" ht="25.5" x14ac:dyDescent="0.2">
      <c r="A65" s="89">
        <v>5.0999999999999996</v>
      </c>
      <c r="B65" s="210" t="s">
        <v>272</v>
      </c>
      <c r="C65" s="196">
        <v>447</v>
      </c>
      <c r="D65" s="101" t="s">
        <v>50</v>
      </c>
      <c r="E65" s="96"/>
      <c r="F65" s="155">
        <f t="shared" si="9"/>
        <v>0</v>
      </c>
    </row>
    <row r="66" spans="1:6" s="161" customFormat="1" x14ac:dyDescent="0.2">
      <c r="A66" s="89"/>
      <c r="B66" s="210"/>
      <c r="C66" s="114"/>
      <c r="D66" s="101"/>
      <c r="E66" s="96"/>
      <c r="F66" s="155"/>
    </row>
    <row r="67" spans="1:6" s="154" customFormat="1" ht="25.5" x14ac:dyDescent="0.2">
      <c r="A67" s="106">
        <v>6</v>
      </c>
      <c r="B67" s="107" t="s">
        <v>80</v>
      </c>
      <c r="C67" s="97"/>
      <c r="D67" s="101"/>
      <c r="E67" s="157"/>
      <c r="F67" s="159">
        <f>ROUND((C67*E67),2)</f>
        <v>0</v>
      </c>
    </row>
    <row r="68" spans="1:6" s="154" customFormat="1" x14ac:dyDescent="0.2">
      <c r="A68" s="109">
        <v>6.1</v>
      </c>
      <c r="B68" s="238" t="s">
        <v>56</v>
      </c>
      <c r="C68" s="97">
        <v>9</v>
      </c>
      <c r="D68" s="101" t="s">
        <v>8</v>
      </c>
      <c r="E68" s="157"/>
      <c r="F68" s="159">
        <f>ROUND((C68*E68),2)</f>
        <v>0</v>
      </c>
    </row>
    <row r="69" spans="1:6" s="161" customFormat="1" x14ac:dyDescent="0.2">
      <c r="A69" s="89"/>
      <c r="B69" s="105"/>
      <c r="C69" s="112"/>
      <c r="D69" s="101"/>
      <c r="E69" s="160"/>
      <c r="F69" s="155"/>
    </row>
    <row r="70" spans="1:6" s="154" customFormat="1" ht="13.5" customHeight="1" x14ac:dyDescent="0.2">
      <c r="A70" s="110">
        <v>7</v>
      </c>
      <c r="B70" s="239" t="s">
        <v>363</v>
      </c>
      <c r="C70" s="97"/>
      <c r="D70" s="101"/>
      <c r="E70" s="157"/>
      <c r="F70" s="159"/>
    </row>
    <row r="71" spans="1:6" s="154" customFormat="1" ht="13.5" customHeight="1" x14ac:dyDescent="0.2">
      <c r="A71" s="111">
        <v>7.1</v>
      </c>
      <c r="B71" s="50" t="s">
        <v>366</v>
      </c>
      <c r="C71" s="97">
        <v>11</v>
      </c>
      <c r="D71" s="101" t="s">
        <v>8</v>
      </c>
      <c r="E71" s="157"/>
      <c r="F71" s="159">
        <f>ROUND((C71*E71),2)</f>
        <v>0</v>
      </c>
    </row>
    <row r="72" spans="1:6" s="154" customFormat="1" ht="13.5" customHeight="1" x14ac:dyDescent="0.2">
      <c r="A72" s="111"/>
      <c r="B72" s="50"/>
      <c r="C72" s="97"/>
      <c r="D72" s="101"/>
      <c r="E72" s="157"/>
      <c r="F72" s="159"/>
    </row>
    <row r="73" spans="1:6" s="161" customFormat="1" x14ac:dyDescent="0.2">
      <c r="A73" s="117">
        <f>+A70+1</f>
        <v>8</v>
      </c>
      <c r="B73" s="113" t="s">
        <v>329</v>
      </c>
      <c r="C73" s="114">
        <v>433.92</v>
      </c>
      <c r="D73" s="115" t="s">
        <v>50</v>
      </c>
      <c r="E73" s="96"/>
      <c r="F73" s="86">
        <f t="shared" ref="F73:F75" si="10">ROUND(C73*E73,2)</f>
        <v>0</v>
      </c>
    </row>
    <row r="74" spans="1:6" s="161" customFormat="1" x14ac:dyDescent="0.2">
      <c r="A74" s="117">
        <f>+A73+1</f>
        <v>9</v>
      </c>
      <c r="B74" s="113" t="s">
        <v>330</v>
      </c>
      <c r="C74" s="114">
        <v>433.92</v>
      </c>
      <c r="D74" s="115" t="s">
        <v>50</v>
      </c>
      <c r="E74" s="96"/>
      <c r="F74" s="86">
        <f t="shared" si="10"/>
        <v>0</v>
      </c>
    </row>
    <row r="75" spans="1:6" s="161" customFormat="1" x14ac:dyDescent="0.2">
      <c r="A75" s="117">
        <f>+A74+1</f>
        <v>10</v>
      </c>
      <c r="B75" s="113" t="s">
        <v>273</v>
      </c>
      <c r="C75" s="114">
        <v>433.92</v>
      </c>
      <c r="D75" s="115" t="s">
        <v>7</v>
      </c>
      <c r="E75" s="96"/>
      <c r="F75" s="86">
        <f t="shared" si="10"/>
        <v>0</v>
      </c>
    </row>
    <row r="76" spans="1:6" s="156" customFormat="1" x14ac:dyDescent="0.2">
      <c r="A76" s="211"/>
      <c r="B76" s="116" t="s">
        <v>280</v>
      </c>
      <c r="C76" s="114"/>
      <c r="D76" s="101"/>
      <c r="E76" s="96"/>
      <c r="F76" s="212">
        <f>SUM(F45:F75)</f>
        <v>0</v>
      </c>
    </row>
    <row r="77" spans="1:6" s="154" customFormat="1" x14ac:dyDescent="0.2">
      <c r="A77" s="105"/>
      <c r="B77" s="105"/>
      <c r="C77" s="97"/>
      <c r="D77" s="101"/>
      <c r="E77" s="157"/>
      <c r="F77" s="153"/>
    </row>
    <row r="78" spans="1:6" s="154" customFormat="1" x14ac:dyDescent="0.2">
      <c r="A78" s="99" t="s">
        <v>52</v>
      </c>
      <c r="B78" s="119" t="s">
        <v>369</v>
      </c>
      <c r="C78" s="97"/>
      <c r="D78" s="101"/>
      <c r="E78" s="157"/>
      <c r="F78" s="153"/>
    </row>
    <row r="79" spans="1:6" s="161" customFormat="1" x14ac:dyDescent="0.2">
      <c r="A79" s="202"/>
      <c r="B79" s="105"/>
      <c r="C79" s="114"/>
      <c r="D79" s="101"/>
      <c r="E79" s="96"/>
      <c r="F79" s="155"/>
    </row>
    <row r="80" spans="1:6" s="156" customFormat="1" x14ac:dyDescent="0.2">
      <c r="A80" s="203">
        <v>1</v>
      </c>
      <c r="B80" s="102" t="s">
        <v>18</v>
      </c>
      <c r="C80" s="195">
        <v>1998.44</v>
      </c>
      <c r="D80" s="101" t="s">
        <v>50</v>
      </c>
      <c r="E80" s="96"/>
      <c r="F80" s="155">
        <f t="shared" ref="F80" si="11">+ROUND(C80*E80,2)</f>
        <v>0</v>
      </c>
    </row>
    <row r="81" spans="1:6" s="156" customFormat="1" x14ac:dyDescent="0.2">
      <c r="A81" s="204"/>
      <c r="B81" s="102"/>
      <c r="C81" s="195"/>
      <c r="D81" s="101"/>
      <c r="E81" s="96"/>
      <c r="F81" s="155"/>
    </row>
    <row r="82" spans="1:6" s="156" customFormat="1" x14ac:dyDescent="0.2">
      <c r="A82" s="204">
        <v>2</v>
      </c>
      <c r="B82" s="103" t="s">
        <v>260</v>
      </c>
      <c r="C82" s="195"/>
      <c r="D82" s="101"/>
      <c r="E82" s="96"/>
      <c r="F82" s="155"/>
    </row>
    <row r="83" spans="1:6" s="156" customFormat="1" x14ac:dyDescent="0.2">
      <c r="A83" s="90">
        <v>2.1</v>
      </c>
      <c r="B83" s="205" t="s">
        <v>261</v>
      </c>
      <c r="C83" s="195">
        <v>3996.88</v>
      </c>
      <c r="D83" s="101" t="s">
        <v>7</v>
      </c>
      <c r="E83" s="96"/>
      <c r="F83" s="155">
        <f t="shared" ref="F83:F84" si="12">+ROUND(C83*E83,2)</f>
        <v>0</v>
      </c>
    </row>
    <row r="84" spans="1:6" s="156" customFormat="1" x14ac:dyDescent="0.2">
      <c r="A84" s="206">
        <v>2.2000000000000002</v>
      </c>
      <c r="B84" s="205" t="s">
        <v>262</v>
      </c>
      <c r="C84" s="195">
        <v>1498.8</v>
      </c>
      <c r="D84" s="101" t="s">
        <v>24</v>
      </c>
      <c r="E84" s="96"/>
      <c r="F84" s="155">
        <f t="shared" si="12"/>
        <v>0</v>
      </c>
    </row>
    <row r="85" spans="1:6" s="156" customFormat="1" ht="25.5" x14ac:dyDescent="0.2">
      <c r="A85" s="90">
        <v>2.2999999999999998</v>
      </c>
      <c r="B85" s="205" t="s">
        <v>263</v>
      </c>
      <c r="C85" s="195">
        <v>179.86</v>
      </c>
      <c r="D85" s="101" t="s">
        <v>6</v>
      </c>
      <c r="E85" s="96"/>
      <c r="F85" s="155">
        <f>+ROUND(C85*E85,2)</f>
        <v>0</v>
      </c>
    </row>
    <row r="86" spans="1:6" s="156" customFormat="1" x14ac:dyDescent="0.2">
      <c r="A86" s="90"/>
      <c r="B86" s="205"/>
      <c r="C86" s="195"/>
      <c r="D86" s="101"/>
      <c r="E86" s="207"/>
      <c r="F86" s="155"/>
    </row>
    <row r="87" spans="1:6" s="161" customFormat="1" x14ac:dyDescent="0.2">
      <c r="A87" s="91">
        <v>3</v>
      </c>
      <c r="B87" s="208" t="s">
        <v>264</v>
      </c>
      <c r="C87" s="196"/>
      <c r="D87" s="101"/>
      <c r="E87" s="96"/>
      <c r="F87" s="155">
        <f t="shared" ref="F87:F88" si="13">+ROUND(C87*E87,2)</f>
        <v>0</v>
      </c>
    </row>
    <row r="88" spans="1:6" s="161" customFormat="1" ht="25.5" x14ac:dyDescent="0.2">
      <c r="A88" s="89">
        <v>3.1</v>
      </c>
      <c r="B88" s="105" t="s">
        <v>265</v>
      </c>
      <c r="C88" s="196">
        <v>3137.97</v>
      </c>
      <c r="D88" s="101" t="s">
        <v>6</v>
      </c>
      <c r="E88" s="96"/>
      <c r="F88" s="155">
        <f t="shared" si="13"/>
        <v>0</v>
      </c>
    </row>
    <row r="89" spans="1:6" s="161" customFormat="1" x14ac:dyDescent="0.2">
      <c r="A89" s="104">
        <v>3.2</v>
      </c>
      <c r="B89" s="105" t="s">
        <v>266</v>
      </c>
      <c r="C89" s="196">
        <v>1498.8</v>
      </c>
      <c r="D89" s="101" t="s">
        <v>24</v>
      </c>
      <c r="E89" s="157"/>
      <c r="F89" s="158">
        <f>ROUND(E89*C89,2)</f>
        <v>0</v>
      </c>
    </row>
    <row r="90" spans="1:6" s="161" customFormat="1" x14ac:dyDescent="0.2">
      <c r="A90" s="89">
        <v>3.3</v>
      </c>
      <c r="B90" s="105" t="s">
        <v>17</v>
      </c>
      <c r="C90" s="196">
        <v>149.88</v>
      </c>
      <c r="D90" s="101" t="s">
        <v>6</v>
      </c>
      <c r="E90" s="96"/>
      <c r="F90" s="155">
        <f t="shared" ref="F90:F99" si="14">+ROUND(C90*E90,2)</f>
        <v>0</v>
      </c>
    </row>
    <row r="91" spans="1:6" s="161" customFormat="1" ht="38.25" x14ac:dyDescent="0.2">
      <c r="A91" s="104">
        <v>3.4</v>
      </c>
      <c r="B91" s="205" t="s">
        <v>267</v>
      </c>
      <c r="C91" s="196">
        <v>689.21</v>
      </c>
      <c r="D91" s="101" t="s">
        <v>6</v>
      </c>
      <c r="E91" s="96"/>
      <c r="F91" s="155">
        <f t="shared" si="14"/>
        <v>0</v>
      </c>
    </row>
    <row r="92" spans="1:6" s="161" customFormat="1" ht="25.5" x14ac:dyDescent="0.2">
      <c r="A92" s="89">
        <v>3.5</v>
      </c>
      <c r="B92" s="205" t="s">
        <v>268</v>
      </c>
      <c r="C92" s="196">
        <v>2871.7</v>
      </c>
      <c r="D92" s="101" t="s">
        <v>6</v>
      </c>
      <c r="E92" s="96"/>
      <c r="F92" s="155">
        <f t="shared" si="14"/>
        <v>0</v>
      </c>
    </row>
    <row r="93" spans="1:6" s="161" customFormat="1" ht="25.5" x14ac:dyDescent="0.2">
      <c r="A93" s="104">
        <v>3.6</v>
      </c>
      <c r="B93" s="205" t="s">
        <v>385</v>
      </c>
      <c r="C93" s="196">
        <v>1013.31</v>
      </c>
      <c r="D93" s="101" t="s">
        <v>6</v>
      </c>
      <c r="E93" s="96"/>
      <c r="F93" s="155">
        <f t="shared" si="14"/>
        <v>0</v>
      </c>
    </row>
    <row r="94" spans="1:6" s="161" customFormat="1" x14ac:dyDescent="0.2">
      <c r="A94" s="209"/>
      <c r="B94" s="105"/>
      <c r="C94" s="196"/>
      <c r="D94" s="101"/>
      <c r="E94" s="96"/>
      <c r="F94" s="155">
        <f t="shared" si="14"/>
        <v>0</v>
      </c>
    </row>
    <row r="95" spans="1:6" s="161" customFormat="1" x14ac:dyDescent="0.2">
      <c r="A95" s="91">
        <v>4</v>
      </c>
      <c r="B95" s="208" t="s">
        <v>269</v>
      </c>
      <c r="C95" s="196"/>
      <c r="D95" s="101"/>
      <c r="E95" s="96"/>
      <c r="F95" s="155">
        <f t="shared" si="14"/>
        <v>0</v>
      </c>
    </row>
    <row r="96" spans="1:6" s="161" customFormat="1" ht="25.5" x14ac:dyDescent="0.2">
      <c r="A96" s="89">
        <v>4.0999999999999996</v>
      </c>
      <c r="B96" s="210" t="s">
        <v>270</v>
      </c>
      <c r="C96" s="196">
        <v>2058</v>
      </c>
      <c r="D96" s="101" t="s">
        <v>50</v>
      </c>
      <c r="E96" s="96"/>
      <c r="F96" s="155">
        <f t="shared" si="14"/>
        <v>0</v>
      </c>
    </row>
    <row r="97" spans="1:6" s="161" customFormat="1" x14ac:dyDescent="0.2">
      <c r="A97" s="89"/>
      <c r="B97" s="210"/>
      <c r="C97" s="196"/>
      <c r="D97" s="101"/>
      <c r="E97" s="96"/>
      <c r="F97" s="155">
        <f t="shared" si="14"/>
        <v>0</v>
      </c>
    </row>
    <row r="98" spans="1:6" s="161" customFormat="1" x14ac:dyDescent="0.2">
      <c r="A98" s="91">
        <v>5</v>
      </c>
      <c r="B98" s="208" t="s">
        <v>271</v>
      </c>
      <c r="C98" s="196"/>
      <c r="D98" s="101"/>
      <c r="E98" s="96"/>
      <c r="F98" s="155">
        <f t="shared" si="14"/>
        <v>0</v>
      </c>
    </row>
    <row r="99" spans="1:6" s="161" customFormat="1" ht="25.5" x14ac:dyDescent="0.2">
      <c r="A99" s="89">
        <v>5.0999999999999996</v>
      </c>
      <c r="B99" s="210" t="s">
        <v>272</v>
      </c>
      <c r="C99" s="196">
        <v>2058</v>
      </c>
      <c r="D99" s="101" t="s">
        <v>50</v>
      </c>
      <c r="E99" s="96"/>
      <c r="F99" s="155">
        <f t="shared" si="14"/>
        <v>0</v>
      </c>
    </row>
    <row r="100" spans="1:6" s="161" customFormat="1" x14ac:dyDescent="0.2">
      <c r="A100" s="89"/>
      <c r="B100" s="210"/>
      <c r="C100" s="197"/>
      <c r="D100" s="101"/>
      <c r="E100" s="96"/>
      <c r="F100" s="155"/>
    </row>
    <row r="101" spans="1:6" s="154" customFormat="1" ht="30.75" customHeight="1" x14ac:dyDescent="0.2">
      <c r="A101" s="106">
        <v>6</v>
      </c>
      <c r="B101" s="107" t="s">
        <v>80</v>
      </c>
      <c r="C101" s="97"/>
      <c r="D101" s="101"/>
      <c r="E101" s="157"/>
      <c r="F101" s="159">
        <f>ROUND((C101*E101),2)</f>
        <v>0</v>
      </c>
    </row>
    <row r="102" spans="1:6" s="154" customFormat="1" x14ac:dyDescent="0.2">
      <c r="A102" s="109">
        <v>6.1</v>
      </c>
      <c r="B102" s="238" t="s">
        <v>56</v>
      </c>
      <c r="C102" s="97">
        <v>29</v>
      </c>
      <c r="D102" s="101" t="s">
        <v>8</v>
      </c>
      <c r="E102" s="157"/>
      <c r="F102" s="159">
        <f>ROUND((C102*E102),2)</f>
        <v>0</v>
      </c>
    </row>
    <row r="103" spans="1:6" s="154" customFormat="1" x14ac:dyDescent="0.2">
      <c r="A103" s="109">
        <v>6.2</v>
      </c>
      <c r="B103" s="238" t="s">
        <v>61</v>
      </c>
      <c r="C103" s="97">
        <v>2</v>
      </c>
      <c r="D103" s="101" t="s">
        <v>8</v>
      </c>
      <c r="E103" s="157"/>
      <c r="F103" s="159">
        <f t="shared" ref="F103:F108" si="15">ROUND((C103*E103),2)</f>
        <v>0</v>
      </c>
    </row>
    <row r="104" spans="1:6" s="154" customFormat="1" x14ac:dyDescent="0.2">
      <c r="A104" s="109">
        <v>6.3</v>
      </c>
      <c r="B104" s="238" t="s">
        <v>55</v>
      </c>
      <c r="C104" s="97">
        <v>3</v>
      </c>
      <c r="D104" s="101" t="s">
        <v>8</v>
      </c>
      <c r="E104" s="157"/>
      <c r="F104" s="159">
        <f t="shared" si="15"/>
        <v>0</v>
      </c>
    </row>
    <row r="105" spans="1:6" s="154" customFormat="1" x14ac:dyDescent="0.2">
      <c r="A105" s="109">
        <v>6.4</v>
      </c>
      <c r="B105" s="238" t="s">
        <v>78</v>
      </c>
      <c r="C105" s="97">
        <v>5</v>
      </c>
      <c r="D105" s="101" t="s">
        <v>8</v>
      </c>
      <c r="E105" s="157"/>
      <c r="F105" s="159">
        <f t="shared" si="15"/>
        <v>0</v>
      </c>
    </row>
    <row r="106" spans="1:6" s="154" customFormat="1" x14ac:dyDescent="0.2">
      <c r="A106" s="109">
        <v>6.5</v>
      </c>
      <c r="B106" s="238" t="s">
        <v>77</v>
      </c>
      <c r="C106" s="97">
        <v>3</v>
      </c>
      <c r="D106" s="101" t="s">
        <v>8</v>
      </c>
      <c r="E106" s="157"/>
      <c r="F106" s="159">
        <f t="shared" si="15"/>
        <v>0</v>
      </c>
    </row>
    <row r="107" spans="1:6" s="154" customFormat="1" x14ac:dyDescent="0.2">
      <c r="A107" s="109">
        <v>6.6</v>
      </c>
      <c r="B107" s="238" t="s">
        <v>79</v>
      </c>
      <c r="C107" s="97">
        <v>2</v>
      </c>
      <c r="D107" s="101" t="s">
        <v>8</v>
      </c>
      <c r="E107" s="157"/>
      <c r="F107" s="159">
        <f t="shared" si="15"/>
        <v>0</v>
      </c>
    </row>
    <row r="108" spans="1:6" s="154" customFormat="1" x14ac:dyDescent="0.2">
      <c r="A108" s="109">
        <v>6.7</v>
      </c>
      <c r="B108" s="238" t="s">
        <v>275</v>
      </c>
      <c r="C108" s="97">
        <v>4</v>
      </c>
      <c r="D108" s="101" t="s">
        <v>8</v>
      </c>
      <c r="E108" s="157"/>
      <c r="F108" s="159">
        <f t="shared" si="15"/>
        <v>0</v>
      </c>
    </row>
    <row r="109" spans="1:6" s="154" customFormat="1" x14ac:dyDescent="0.2">
      <c r="A109" s="109">
        <v>6.8</v>
      </c>
      <c r="B109" s="238" t="s">
        <v>276</v>
      </c>
      <c r="C109" s="97">
        <v>1</v>
      </c>
      <c r="D109" s="101" t="s">
        <v>8</v>
      </c>
      <c r="E109" s="157"/>
      <c r="F109" s="159">
        <f>ROUND((C109*E109),2)</f>
        <v>0</v>
      </c>
    </row>
    <row r="110" spans="1:6" s="154" customFormat="1" x14ac:dyDescent="0.2">
      <c r="A110" s="109"/>
      <c r="B110" s="238"/>
      <c r="C110" s="97"/>
      <c r="D110" s="101"/>
      <c r="E110" s="157"/>
      <c r="F110" s="159"/>
    </row>
    <row r="111" spans="1:6" s="154" customFormat="1" ht="13.5" customHeight="1" x14ac:dyDescent="0.2">
      <c r="A111" s="110">
        <v>7</v>
      </c>
      <c r="B111" s="239" t="s">
        <v>363</v>
      </c>
      <c r="C111" s="97"/>
      <c r="D111" s="101"/>
      <c r="E111" s="157"/>
      <c r="F111" s="159"/>
    </row>
    <row r="112" spans="1:6" s="154" customFormat="1" ht="13.5" customHeight="1" x14ac:dyDescent="0.2">
      <c r="A112" s="111">
        <v>7.1</v>
      </c>
      <c r="B112" s="50" t="s">
        <v>366</v>
      </c>
      <c r="C112" s="97">
        <v>50</v>
      </c>
      <c r="D112" s="101" t="s">
        <v>8</v>
      </c>
      <c r="E112" s="157"/>
      <c r="F112" s="159">
        <f>ROUND((C112*E112),2)</f>
        <v>0</v>
      </c>
    </row>
    <row r="113" spans="1:6" s="154" customFormat="1" ht="13.5" customHeight="1" x14ac:dyDescent="0.2">
      <c r="A113" s="111">
        <v>7.2</v>
      </c>
      <c r="B113" s="50" t="s">
        <v>367</v>
      </c>
      <c r="C113" s="97">
        <v>5</v>
      </c>
      <c r="D113" s="101" t="s">
        <v>8</v>
      </c>
      <c r="E113" s="157"/>
      <c r="F113" s="159">
        <f>ROUND((C113*E113),2)</f>
        <v>0</v>
      </c>
    </row>
    <row r="114" spans="1:6" s="154" customFormat="1" ht="13.5" customHeight="1" x14ac:dyDescent="0.2">
      <c r="A114" s="111"/>
      <c r="B114" s="50"/>
      <c r="C114" s="97"/>
      <c r="D114" s="101"/>
      <c r="E114" s="160"/>
      <c r="F114" s="159"/>
    </row>
    <row r="115" spans="1:6" s="161" customFormat="1" x14ac:dyDescent="0.2">
      <c r="A115" s="85">
        <v>8</v>
      </c>
      <c r="B115" s="113" t="s">
        <v>329</v>
      </c>
      <c r="C115" s="114">
        <v>1998.44</v>
      </c>
      <c r="D115" s="115" t="s">
        <v>50</v>
      </c>
      <c r="E115" s="96"/>
      <c r="F115" s="86">
        <f t="shared" ref="F115:F117" si="16">ROUND(C115*E115,2)</f>
        <v>0</v>
      </c>
    </row>
    <row r="116" spans="1:6" s="161" customFormat="1" x14ac:dyDescent="0.2">
      <c r="A116" s="85">
        <v>9</v>
      </c>
      <c r="B116" s="113" t="s">
        <v>330</v>
      </c>
      <c r="C116" s="114">
        <v>1998.44</v>
      </c>
      <c r="D116" s="115" t="s">
        <v>50</v>
      </c>
      <c r="E116" s="96"/>
      <c r="F116" s="86">
        <f t="shared" si="16"/>
        <v>0</v>
      </c>
    </row>
    <row r="117" spans="1:6" s="161" customFormat="1" x14ac:dyDescent="0.2">
      <c r="A117" s="85">
        <v>10</v>
      </c>
      <c r="B117" s="113" t="s">
        <v>273</v>
      </c>
      <c r="C117" s="114">
        <v>1998.44</v>
      </c>
      <c r="D117" s="115" t="s">
        <v>7</v>
      </c>
      <c r="E117" s="96"/>
      <c r="F117" s="86">
        <f t="shared" si="16"/>
        <v>0</v>
      </c>
    </row>
    <row r="118" spans="1:6" s="156" customFormat="1" x14ac:dyDescent="0.2">
      <c r="A118" s="211"/>
      <c r="B118" s="116" t="s">
        <v>281</v>
      </c>
      <c r="C118" s="114"/>
      <c r="D118" s="101"/>
      <c r="E118" s="96"/>
      <c r="F118" s="212">
        <f>SUM(F79:F117)</f>
        <v>0</v>
      </c>
    </row>
    <row r="119" spans="1:6" s="156" customFormat="1" x14ac:dyDescent="0.2">
      <c r="A119" s="211"/>
      <c r="B119" s="116"/>
      <c r="C119" s="114"/>
      <c r="D119" s="101"/>
      <c r="E119" s="96"/>
      <c r="F119" s="212"/>
    </row>
    <row r="120" spans="1:6" s="154" customFormat="1" x14ac:dyDescent="0.2">
      <c r="A120" s="99" t="s">
        <v>60</v>
      </c>
      <c r="B120" s="119" t="s">
        <v>370</v>
      </c>
      <c r="C120" s="97"/>
      <c r="D120" s="101"/>
      <c r="E120" s="157"/>
      <c r="F120" s="153"/>
    </row>
    <row r="121" spans="1:6" s="161" customFormat="1" x14ac:dyDescent="0.2">
      <c r="A121" s="202"/>
      <c r="B121" s="105"/>
      <c r="C121" s="114"/>
      <c r="D121" s="101"/>
      <c r="E121" s="96"/>
      <c r="F121" s="155"/>
    </row>
    <row r="122" spans="1:6" s="156" customFormat="1" x14ac:dyDescent="0.2">
      <c r="A122" s="203">
        <v>1</v>
      </c>
      <c r="B122" s="102" t="s">
        <v>18</v>
      </c>
      <c r="C122" s="195">
        <v>3941.27</v>
      </c>
      <c r="D122" s="101" t="s">
        <v>50</v>
      </c>
      <c r="E122" s="96"/>
      <c r="F122" s="155">
        <f t="shared" ref="F122" si="17">+ROUND(C122*E122,2)</f>
        <v>0</v>
      </c>
    </row>
    <row r="123" spans="1:6" s="156" customFormat="1" x14ac:dyDescent="0.2">
      <c r="A123" s="204"/>
      <c r="B123" s="102"/>
      <c r="C123" s="195"/>
      <c r="D123" s="101"/>
      <c r="E123" s="96"/>
      <c r="F123" s="155"/>
    </row>
    <row r="124" spans="1:6" s="156" customFormat="1" x14ac:dyDescent="0.2">
      <c r="A124" s="204">
        <v>2</v>
      </c>
      <c r="B124" s="103" t="s">
        <v>260</v>
      </c>
      <c r="C124" s="195"/>
      <c r="D124" s="101"/>
      <c r="E124" s="96"/>
      <c r="F124" s="155"/>
    </row>
    <row r="125" spans="1:6" s="156" customFormat="1" x14ac:dyDescent="0.2">
      <c r="A125" s="90">
        <v>2.1</v>
      </c>
      <c r="B125" s="205" t="s">
        <v>261</v>
      </c>
      <c r="C125" s="195">
        <v>7882.54</v>
      </c>
      <c r="D125" s="101" t="s">
        <v>7</v>
      </c>
      <c r="E125" s="96"/>
      <c r="F125" s="155">
        <f t="shared" ref="F125:F126" si="18">+ROUND(C125*E125,2)</f>
        <v>0</v>
      </c>
    </row>
    <row r="126" spans="1:6" s="156" customFormat="1" x14ac:dyDescent="0.2">
      <c r="A126" s="206">
        <v>2.2000000000000002</v>
      </c>
      <c r="B126" s="205" t="s">
        <v>262</v>
      </c>
      <c r="C126" s="195">
        <v>2955.7</v>
      </c>
      <c r="D126" s="101" t="s">
        <v>24</v>
      </c>
      <c r="E126" s="96"/>
      <c r="F126" s="155">
        <f t="shared" si="18"/>
        <v>0</v>
      </c>
    </row>
    <row r="127" spans="1:6" s="156" customFormat="1" ht="25.5" x14ac:dyDescent="0.2">
      <c r="A127" s="90">
        <v>2.2999999999999998</v>
      </c>
      <c r="B127" s="205" t="s">
        <v>385</v>
      </c>
      <c r="C127" s="195">
        <v>354.68</v>
      </c>
      <c r="D127" s="101" t="s">
        <v>6</v>
      </c>
      <c r="E127" s="96"/>
      <c r="F127" s="155">
        <f>+ROUND(C127*E127,2)</f>
        <v>0</v>
      </c>
    </row>
    <row r="128" spans="1:6" s="156" customFormat="1" x14ac:dyDescent="0.2">
      <c r="A128" s="90"/>
      <c r="B128" s="205"/>
      <c r="C128" s="195"/>
      <c r="D128" s="101"/>
      <c r="E128" s="207"/>
      <c r="F128" s="155"/>
    </row>
    <row r="129" spans="1:6" s="161" customFormat="1" x14ac:dyDescent="0.2">
      <c r="A129" s="91">
        <v>3</v>
      </c>
      <c r="B129" s="208" t="s">
        <v>264</v>
      </c>
      <c r="C129" s="196"/>
      <c r="D129" s="101"/>
      <c r="E129" s="96"/>
      <c r="F129" s="155">
        <f t="shared" ref="F129:F130" si="19">+ROUND(C129*E129,2)</f>
        <v>0</v>
      </c>
    </row>
    <row r="130" spans="1:6" s="161" customFormat="1" ht="25.5" x14ac:dyDescent="0.2">
      <c r="A130" s="89">
        <v>3.1</v>
      </c>
      <c r="B130" s="105" t="s">
        <v>265</v>
      </c>
      <c r="C130" s="196">
        <v>3897.48</v>
      </c>
      <c r="D130" s="101" t="s">
        <v>6</v>
      </c>
      <c r="E130" s="96"/>
      <c r="F130" s="155">
        <f t="shared" si="19"/>
        <v>0</v>
      </c>
    </row>
    <row r="131" spans="1:6" s="161" customFormat="1" x14ac:dyDescent="0.2">
      <c r="A131" s="104">
        <v>3.2</v>
      </c>
      <c r="B131" s="105" t="s">
        <v>266</v>
      </c>
      <c r="C131" s="196">
        <v>2955.7</v>
      </c>
      <c r="D131" s="101" t="s">
        <v>24</v>
      </c>
      <c r="E131" s="157"/>
      <c r="F131" s="158">
        <f>ROUND(E131*C131,2)</f>
        <v>0</v>
      </c>
    </row>
    <row r="132" spans="1:6" s="161" customFormat="1" x14ac:dyDescent="0.2">
      <c r="A132" s="89">
        <v>3.3</v>
      </c>
      <c r="B132" s="105" t="s">
        <v>17</v>
      </c>
      <c r="C132" s="196">
        <v>295.57</v>
      </c>
      <c r="D132" s="101" t="s">
        <v>6</v>
      </c>
      <c r="E132" s="96"/>
      <c r="F132" s="155">
        <f t="shared" ref="F132:F141" si="20">+ROUND(C132*E132,2)</f>
        <v>0</v>
      </c>
    </row>
    <row r="133" spans="1:6" s="161" customFormat="1" ht="38.25" x14ac:dyDescent="0.2">
      <c r="A133" s="104">
        <v>3.4</v>
      </c>
      <c r="B133" s="205" t="s">
        <v>267</v>
      </c>
      <c r="C133" s="196">
        <v>798.25</v>
      </c>
      <c r="D133" s="101" t="s">
        <v>6</v>
      </c>
      <c r="E133" s="96"/>
      <c r="F133" s="155">
        <f t="shared" si="20"/>
        <v>0</v>
      </c>
    </row>
    <row r="134" spans="1:6" s="161" customFormat="1" ht="25.5" x14ac:dyDescent="0.2">
      <c r="A134" s="89">
        <v>3.5</v>
      </c>
      <c r="B134" s="205" t="s">
        <v>268</v>
      </c>
      <c r="C134" s="196">
        <v>3326.06</v>
      </c>
      <c r="D134" s="101" t="s">
        <v>6</v>
      </c>
      <c r="E134" s="96"/>
      <c r="F134" s="155">
        <f t="shared" si="20"/>
        <v>0</v>
      </c>
    </row>
    <row r="135" spans="1:6" s="161" customFormat="1" ht="25.5" x14ac:dyDescent="0.2">
      <c r="A135" s="104">
        <v>3.6</v>
      </c>
      <c r="B135" s="205" t="s">
        <v>385</v>
      </c>
      <c r="C135" s="196">
        <v>1383.39</v>
      </c>
      <c r="D135" s="101" t="s">
        <v>6</v>
      </c>
      <c r="E135" s="96"/>
      <c r="F135" s="155">
        <f t="shared" si="20"/>
        <v>0</v>
      </c>
    </row>
    <row r="136" spans="1:6" s="161" customFormat="1" x14ac:dyDescent="0.2">
      <c r="A136" s="209"/>
      <c r="B136" s="105"/>
      <c r="C136" s="196"/>
      <c r="D136" s="101"/>
      <c r="E136" s="96"/>
      <c r="F136" s="155">
        <f t="shared" si="20"/>
        <v>0</v>
      </c>
    </row>
    <row r="137" spans="1:6" s="161" customFormat="1" x14ac:dyDescent="0.2">
      <c r="A137" s="91">
        <v>4</v>
      </c>
      <c r="B137" s="208" t="s">
        <v>269</v>
      </c>
      <c r="C137" s="196"/>
      <c r="D137" s="101"/>
      <c r="E137" s="96"/>
      <c r="F137" s="155">
        <f t="shared" si="20"/>
        <v>0</v>
      </c>
    </row>
    <row r="138" spans="1:6" s="161" customFormat="1" ht="25.5" x14ac:dyDescent="0.2">
      <c r="A138" s="89">
        <v>4.0999999999999996</v>
      </c>
      <c r="B138" s="210" t="s">
        <v>270</v>
      </c>
      <c r="C138" s="196">
        <v>4060</v>
      </c>
      <c r="D138" s="101" t="s">
        <v>50</v>
      </c>
      <c r="E138" s="96"/>
      <c r="F138" s="155">
        <f t="shared" si="20"/>
        <v>0</v>
      </c>
    </row>
    <row r="139" spans="1:6" s="161" customFormat="1" x14ac:dyDescent="0.2">
      <c r="A139" s="89"/>
      <c r="B139" s="210"/>
      <c r="C139" s="196"/>
      <c r="D139" s="101"/>
      <c r="E139" s="96"/>
      <c r="F139" s="155">
        <f t="shared" si="20"/>
        <v>0</v>
      </c>
    </row>
    <row r="140" spans="1:6" s="161" customFormat="1" x14ac:dyDescent="0.2">
      <c r="A140" s="91">
        <v>5</v>
      </c>
      <c r="B140" s="208" t="s">
        <v>271</v>
      </c>
      <c r="C140" s="196"/>
      <c r="D140" s="101"/>
      <c r="E140" s="96"/>
      <c r="F140" s="155">
        <f t="shared" si="20"/>
        <v>0</v>
      </c>
    </row>
    <row r="141" spans="1:6" s="161" customFormat="1" ht="25.5" x14ac:dyDescent="0.2">
      <c r="A141" s="89">
        <v>5.0999999999999996</v>
      </c>
      <c r="B141" s="210" t="s">
        <v>272</v>
      </c>
      <c r="C141" s="196">
        <v>4060</v>
      </c>
      <c r="D141" s="101" t="s">
        <v>50</v>
      </c>
      <c r="E141" s="96"/>
      <c r="F141" s="155">
        <f t="shared" si="20"/>
        <v>0</v>
      </c>
    </row>
    <row r="142" spans="1:6" s="161" customFormat="1" x14ac:dyDescent="0.2">
      <c r="A142" s="89"/>
      <c r="B142" s="210"/>
      <c r="C142" s="114"/>
      <c r="D142" s="101"/>
      <c r="E142" s="96"/>
      <c r="F142" s="155"/>
    </row>
    <row r="143" spans="1:6" s="154" customFormat="1" ht="27" customHeight="1" x14ac:dyDescent="0.2">
      <c r="A143" s="106">
        <v>6</v>
      </c>
      <c r="B143" s="107" t="s">
        <v>80</v>
      </c>
      <c r="C143" s="97"/>
      <c r="D143" s="101"/>
      <c r="E143" s="157"/>
      <c r="F143" s="159">
        <f>ROUND((C143*E143),2)</f>
        <v>0</v>
      </c>
    </row>
    <row r="144" spans="1:6" s="154" customFormat="1" x14ac:dyDescent="0.2">
      <c r="A144" s="109">
        <v>6.1</v>
      </c>
      <c r="B144" s="238" t="s">
        <v>56</v>
      </c>
      <c r="C144" s="97">
        <v>92</v>
      </c>
      <c r="D144" s="101" t="s">
        <v>8</v>
      </c>
      <c r="E144" s="157"/>
      <c r="F144" s="159">
        <f>ROUND((C144*E144),2)</f>
        <v>0</v>
      </c>
    </row>
    <row r="145" spans="1:6" s="161" customFormat="1" x14ac:dyDescent="0.2">
      <c r="A145" s="89"/>
      <c r="B145" s="105"/>
      <c r="C145" s="112"/>
      <c r="D145" s="101"/>
      <c r="E145" s="160"/>
      <c r="F145" s="155"/>
    </row>
    <row r="146" spans="1:6" s="154" customFormat="1" ht="13.5" customHeight="1" x14ac:dyDescent="0.2">
      <c r="A146" s="110">
        <v>7</v>
      </c>
      <c r="B146" s="239" t="s">
        <v>363</v>
      </c>
      <c r="C146" s="97"/>
      <c r="D146" s="101"/>
      <c r="E146" s="157"/>
      <c r="F146" s="159"/>
    </row>
    <row r="147" spans="1:6" s="154" customFormat="1" ht="13.5" customHeight="1" x14ac:dyDescent="0.2">
      <c r="A147" s="111">
        <v>7.1</v>
      </c>
      <c r="B147" s="50" t="s">
        <v>366</v>
      </c>
      <c r="C147" s="97">
        <v>89</v>
      </c>
      <c r="D147" s="101" t="s">
        <v>8</v>
      </c>
      <c r="E147" s="157"/>
      <c r="F147" s="159">
        <f>ROUND((C147*E147),2)</f>
        <v>0</v>
      </c>
    </row>
    <row r="148" spans="1:6" s="154" customFormat="1" ht="13.5" customHeight="1" x14ac:dyDescent="0.2">
      <c r="A148" s="111">
        <v>7.2</v>
      </c>
      <c r="B148" s="50" t="s">
        <v>367</v>
      </c>
      <c r="C148" s="97">
        <v>10</v>
      </c>
      <c r="D148" s="101" t="s">
        <v>8</v>
      </c>
      <c r="E148" s="157"/>
      <c r="F148" s="159">
        <f>ROUND((C148*E148),2)</f>
        <v>0</v>
      </c>
    </row>
    <row r="149" spans="1:6" s="154" customFormat="1" ht="13.5" customHeight="1" x14ac:dyDescent="0.2">
      <c r="A149" s="111"/>
      <c r="B149" s="50"/>
      <c r="C149" s="97"/>
      <c r="D149" s="101"/>
      <c r="E149" s="160"/>
      <c r="F149" s="159"/>
    </row>
    <row r="150" spans="1:6" s="161" customFormat="1" x14ac:dyDescent="0.2">
      <c r="A150" s="85">
        <v>8</v>
      </c>
      <c r="B150" s="113" t="s">
        <v>329</v>
      </c>
      <c r="C150" s="114">
        <v>3941.27</v>
      </c>
      <c r="D150" s="115" t="s">
        <v>50</v>
      </c>
      <c r="E150" s="96"/>
      <c r="F150" s="86">
        <f t="shared" ref="F150:F152" si="21">ROUND(C150*E150,2)</f>
        <v>0</v>
      </c>
    </row>
    <row r="151" spans="1:6" s="161" customFormat="1" x14ac:dyDescent="0.2">
      <c r="A151" s="85">
        <v>9</v>
      </c>
      <c r="B151" s="113" t="s">
        <v>330</v>
      </c>
      <c r="C151" s="114">
        <v>3941.27</v>
      </c>
      <c r="D151" s="115" t="s">
        <v>50</v>
      </c>
      <c r="E151" s="96"/>
      <c r="F151" s="86">
        <f t="shared" si="21"/>
        <v>0</v>
      </c>
    </row>
    <row r="152" spans="1:6" s="161" customFormat="1" x14ac:dyDescent="0.2">
      <c r="A152" s="85">
        <v>10</v>
      </c>
      <c r="B152" s="113" t="s">
        <v>273</v>
      </c>
      <c r="C152" s="114">
        <v>3941.27</v>
      </c>
      <c r="D152" s="115" t="s">
        <v>7</v>
      </c>
      <c r="E152" s="96"/>
      <c r="F152" s="86">
        <f t="shared" si="21"/>
        <v>0</v>
      </c>
    </row>
    <row r="153" spans="1:6" s="156" customFormat="1" x14ac:dyDescent="0.2">
      <c r="A153" s="211"/>
      <c r="B153" s="116" t="s">
        <v>274</v>
      </c>
      <c r="C153" s="114"/>
      <c r="D153" s="101"/>
      <c r="E153" s="96"/>
      <c r="F153" s="212">
        <f>SUM(F121:F152)</f>
        <v>0</v>
      </c>
    </row>
    <row r="154" spans="1:6" s="154" customFormat="1" x14ac:dyDescent="0.2">
      <c r="A154" s="105"/>
      <c r="B154" s="105"/>
      <c r="C154" s="97"/>
      <c r="D154" s="101"/>
      <c r="E154" s="157"/>
      <c r="F154" s="153"/>
    </row>
    <row r="155" spans="1:6" s="154" customFormat="1" x14ac:dyDescent="0.2">
      <c r="A155" s="99" t="s">
        <v>62</v>
      </c>
      <c r="B155" s="119" t="s">
        <v>371</v>
      </c>
      <c r="C155" s="97"/>
      <c r="D155" s="101"/>
      <c r="E155" s="157"/>
      <c r="F155" s="153"/>
    </row>
    <row r="156" spans="1:6" s="161" customFormat="1" x14ac:dyDescent="0.2">
      <c r="A156" s="202"/>
      <c r="B156" s="105"/>
      <c r="C156" s="114"/>
      <c r="D156" s="101"/>
      <c r="E156" s="96"/>
      <c r="F156" s="155"/>
    </row>
    <row r="157" spans="1:6" s="156" customFormat="1" x14ac:dyDescent="0.2">
      <c r="A157" s="213">
        <v>1</v>
      </c>
      <c r="B157" s="102" t="s">
        <v>18</v>
      </c>
      <c r="C157" s="195">
        <v>7298.67</v>
      </c>
      <c r="D157" s="101" t="s">
        <v>50</v>
      </c>
      <c r="E157" s="96"/>
      <c r="F157" s="155">
        <f t="shared" ref="F157" si="22">+ROUND(C157*E157,2)</f>
        <v>0</v>
      </c>
    </row>
    <row r="158" spans="1:6" s="156" customFormat="1" x14ac:dyDescent="0.2">
      <c r="A158" s="91"/>
      <c r="B158" s="102"/>
      <c r="C158" s="195"/>
      <c r="D158" s="101"/>
      <c r="E158" s="96"/>
      <c r="F158" s="155"/>
    </row>
    <row r="159" spans="1:6" s="156" customFormat="1" x14ac:dyDescent="0.2">
      <c r="A159" s="91">
        <v>2</v>
      </c>
      <c r="B159" s="103" t="s">
        <v>260</v>
      </c>
      <c r="C159" s="195"/>
      <c r="D159" s="101"/>
      <c r="E159" s="96"/>
      <c r="F159" s="155"/>
    </row>
    <row r="160" spans="1:6" s="156" customFormat="1" x14ac:dyDescent="0.2">
      <c r="A160" s="90">
        <v>2.1</v>
      </c>
      <c r="B160" s="205" t="s">
        <v>261</v>
      </c>
      <c r="C160" s="195">
        <v>14597.34</v>
      </c>
      <c r="D160" s="101" t="s">
        <v>7</v>
      </c>
      <c r="E160" s="96"/>
      <c r="F160" s="155">
        <f t="shared" ref="F160:F161" si="23">+ROUND(C160*E160,2)</f>
        <v>0</v>
      </c>
    </row>
    <row r="161" spans="1:6" s="156" customFormat="1" x14ac:dyDescent="0.2">
      <c r="A161" s="206">
        <v>2.2000000000000002</v>
      </c>
      <c r="B161" s="205" t="s">
        <v>262</v>
      </c>
      <c r="C161" s="195">
        <v>5474</v>
      </c>
      <c r="D161" s="101" t="s">
        <v>24</v>
      </c>
      <c r="E161" s="96"/>
      <c r="F161" s="155">
        <f t="shared" si="23"/>
        <v>0</v>
      </c>
    </row>
    <row r="162" spans="1:6" s="156" customFormat="1" ht="25.5" x14ac:dyDescent="0.2">
      <c r="A162" s="90">
        <v>2.2999999999999998</v>
      </c>
      <c r="B162" s="205" t="s">
        <v>385</v>
      </c>
      <c r="C162" s="195">
        <v>656.88</v>
      </c>
      <c r="D162" s="101" t="s">
        <v>6</v>
      </c>
      <c r="E162" s="96"/>
      <c r="F162" s="155">
        <f>+ROUND(C162*E162,2)</f>
        <v>0</v>
      </c>
    </row>
    <row r="163" spans="1:6" s="156" customFormat="1" x14ac:dyDescent="0.2">
      <c r="A163" s="90"/>
      <c r="B163" s="205"/>
      <c r="C163" s="195"/>
      <c r="D163" s="101"/>
      <c r="E163" s="207"/>
      <c r="F163" s="155"/>
    </row>
    <row r="164" spans="1:6" s="161" customFormat="1" x14ac:dyDescent="0.2">
      <c r="A164" s="91">
        <v>3</v>
      </c>
      <c r="B164" s="208" t="s">
        <v>264</v>
      </c>
      <c r="C164" s="196"/>
      <c r="D164" s="101"/>
      <c r="E164" s="96"/>
      <c r="F164" s="155">
        <f t="shared" ref="F164:F165" si="24">+ROUND(C164*E164,2)</f>
        <v>0</v>
      </c>
    </row>
    <row r="165" spans="1:6" s="161" customFormat="1" ht="25.5" x14ac:dyDescent="0.2">
      <c r="A165" s="89">
        <v>3.1</v>
      </c>
      <c r="B165" s="105" t="s">
        <v>265</v>
      </c>
      <c r="C165" s="196">
        <v>9725.06</v>
      </c>
      <c r="D165" s="101" t="s">
        <v>6</v>
      </c>
      <c r="E165" s="96"/>
      <c r="F165" s="155">
        <f t="shared" si="24"/>
        <v>0</v>
      </c>
    </row>
    <row r="166" spans="1:6" s="161" customFormat="1" x14ac:dyDescent="0.2">
      <c r="A166" s="105">
        <v>3.2</v>
      </c>
      <c r="B166" s="105" t="s">
        <v>266</v>
      </c>
      <c r="C166" s="196">
        <v>5474</v>
      </c>
      <c r="D166" s="101" t="s">
        <v>24</v>
      </c>
      <c r="E166" s="157"/>
      <c r="F166" s="162">
        <f>ROUND(E166*C166,2)</f>
        <v>0</v>
      </c>
    </row>
    <row r="167" spans="1:6" s="161" customFormat="1" x14ac:dyDescent="0.2">
      <c r="A167" s="89">
        <v>3.3</v>
      </c>
      <c r="B167" s="105" t="s">
        <v>17</v>
      </c>
      <c r="C167" s="196">
        <v>547.4</v>
      </c>
      <c r="D167" s="101" t="s">
        <v>6</v>
      </c>
      <c r="E167" s="96"/>
      <c r="F167" s="155">
        <f t="shared" ref="F167:F176" si="25">+ROUND(C167*E167,2)</f>
        <v>0</v>
      </c>
    </row>
    <row r="168" spans="1:6" s="161" customFormat="1" ht="38.25" x14ac:dyDescent="0.2">
      <c r="A168" s="105">
        <v>3.4</v>
      </c>
      <c r="B168" s="205" t="s">
        <v>267</v>
      </c>
      <c r="C168" s="196">
        <v>2042.8</v>
      </c>
      <c r="D168" s="101" t="s">
        <v>6</v>
      </c>
      <c r="E168" s="96"/>
      <c r="F168" s="155">
        <f t="shared" si="25"/>
        <v>0</v>
      </c>
    </row>
    <row r="169" spans="1:6" s="161" customFormat="1" ht="25.5" x14ac:dyDescent="0.2">
      <c r="A169" s="89">
        <v>3.5</v>
      </c>
      <c r="B169" s="205" t="s">
        <v>268</v>
      </c>
      <c r="C169" s="196">
        <v>8511.65</v>
      </c>
      <c r="D169" s="101" t="s">
        <v>6</v>
      </c>
      <c r="E169" s="96"/>
      <c r="F169" s="155">
        <f t="shared" si="25"/>
        <v>0</v>
      </c>
    </row>
    <row r="170" spans="1:6" s="161" customFormat="1" ht="25.5" x14ac:dyDescent="0.2">
      <c r="A170" s="105">
        <v>3.6</v>
      </c>
      <c r="B170" s="205" t="s">
        <v>385</v>
      </c>
      <c r="C170" s="196">
        <v>3180.81</v>
      </c>
      <c r="D170" s="101" t="s">
        <v>6</v>
      </c>
      <c r="E170" s="96"/>
      <c r="F170" s="155">
        <f t="shared" si="25"/>
        <v>0</v>
      </c>
    </row>
    <row r="171" spans="1:6" s="161" customFormat="1" x14ac:dyDescent="0.2">
      <c r="A171" s="209"/>
      <c r="B171" s="105"/>
      <c r="C171" s="196"/>
      <c r="D171" s="101"/>
      <c r="E171" s="96"/>
      <c r="F171" s="155">
        <f t="shared" si="25"/>
        <v>0</v>
      </c>
    </row>
    <row r="172" spans="1:6" s="161" customFormat="1" x14ac:dyDescent="0.2">
      <c r="A172" s="91">
        <v>4</v>
      </c>
      <c r="B172" s="208" t="s">
        <v>269</v>
      </c>
      <c r="C172" s="196"/>
      <c r="D172" s="101"/>
      <c r="E172" s="96"/>
      <c r="F172" s="155">
        <f t="shared" si="25"/>
        <v>0</v>
      </c>
    </row>
    <row r="173" spans="1:6" s="161" customFormat="1" ht="25.5" x14ac:dyDescent="0.2">
      <c r="A173" s="89">
        <v>4.0999999999999996</v>
      </c>
      <c r="B173" s="210" t="s">
        <v>270</v>
      </c>
      <c r="C173" s="196">
        <v>7518</v>
      </c>
      <c r="D173" s="101" t="s">
        <v>50</v>
      </c>
      <c r="E173" s="96"/>
      <c r="F173" s="155">
        <f t="shared" si="25"/>
        <v>0</v>
      </c>
    </row>
    <row r="174" spans="1:6" s="161" customFormat="1" x14ac:dyDescent="0.2">
      <c r="A174" s="89"/>
      <c r="B174" s="210"/>
      <c r="C174" s="196"/>
      <c r="D174" s="101"/>
      <c r="E174" s="96"/>
      <c r="F174" s="155">
        <f t="shared" si="25"/>
        <v>0</v>
      </c>
    </row>
    <row r="175" spans="1:6" s="161" customFormat="1" x14ac:dyDescent="0.2">
      <c r="A175" s="91">
        <v>5</v>
      </c>
      <c r="B175" s="208" t="s">
        <v>271</v>
      </c>
      <c r="C175" s="196"/>
      <c r="D175" s="101"/>
      <c r="E175" s="96"/>
      <c r="F175" s="155">
        <f t="shared" si="25"/>
        <v>0</v>
      </c>
    </row>
    <row r="176" spans="1:6" s="161" customFormat="1" ht="25.5" x14ac:dyDescent="0.2">
      <c r="A176" s="89">
        <v>5.0999999999999996</v>
      </c>
      <c r="B176" s="210" t="s">
        <v>272</v>
      </c>
      <c r="C176" s="196">
        <v>7518</v>
      </c>
      <c r="D176" s="101" t="s">
        <v>50</v>
      </c>
      <c r="E176" s="96"/>
      <c r="F176" s="155">
        <f t="shared" si="25"/>
        <v>0</v>
      </c>
    </row>
    <row r="177" spans="1:6" s="161" customFormat="1" x14ac:dyDescent="0.2">
      <c r="A177" s="89"/>
      <c r="B177" s="210"/>
      <c r="C177" s="114"/>
      <c r="D177" s="101"/>
      <c r="E177" s="96"/>
      <c r="F177" s="155"/>
    </row>
    <row r="178" spans="1:6" s="154" customFormat="1" ht="25.5" x14ac:dyDescent="0.2">
      <c r="A178" s="106">
        <v>6</v>
      </c>
      <c r="B178" s="107" t="s">
        <v>80</v>
      </c>
      <c r="C178" s="97"/>
      <c r="D178" s="101"/>
      <c r="E178" s="157"/>
      <c r="F178" s="159">
        <f>ROUND((C178*E178),2)</f>
        <v>0</v>
      </c>
    </row>
    <row r="179" spans="1:6" s="154" customFormat="1" x14ac:dyDescent="0.2">
      <c r="A179" s="109">
        <v>6.1</v>
      </c>
      <c r="B179" s="238" t="s">
        <v>56</v>
      </c>
      <c r="C179" s="97">
        <v>104</v>
      </c>
      <c r="D179" s="101" t="s">
        <v>8</v>
      </c>
      <c r="E179" s="157"/>
      <c r="F179" s="159">
        <f>ROUND((C179*E179),2)</f>
        <v>0</v>
      </c>
    </row>
    <row r="180" spans="1:6" s="154" customFormat="1" x14ac:dyDescent="0.2">
      <c r="A180" s="109">
        <v>6.2</v>
      </c>
      <c r="B180" s="238" t="s">
        <v>61</v>
      </c>
      <c r="C180" s="97">
        <v>25</v>
      </c>
      <c r="D180" s="101" t="s">
        <v>8</v>
      </c>
      <c r="E180" s="157"/>
      <c r="F180" s="159">
        <f t="shared" ref="F180:F183" si="26">ROUND((C180*E180),2)</f>
        <v>0</v>
      </c>
    </row>
    <row r="181" spans="1:6" s="154" customFormat="1" x14ac:dyDescent="0.2">
      <c r="A181" s="109">
        <v>6.3</v>
      </c>
      <c r="B181" s="238" t="s">
        <v>55</v>
      </c>
      <c r="C181" s="97">
        <v>6</v>
      </c>
      <c r="D181" s="101" t="s">
        <v>8</v>
      </c>
      <c r="E181" s="157"/>
      <c r="F181" s="159">
        <f t="shared" si="26"/>
        <v>0</v>
      </c>
    </row>
    <row r="182" spans="1:6" s="154" customFormat="1" x14ac:dyDescent="0.2">
      <c r="A182" s="109">
        <v>6.4</v>
      </c>
      <c r="B182" s="238" t="s">
        <v>78</v>
      </c>
      <c r="C182" s="97">
        <v>4</v>
      </c>
      <c r="D182" s="101" t="s">
        <v>8</v>
      </c>
      <c r="E182" s="157"/>
      <c r="F182" s="159">
        <f t="shared" si="26"/>
        <v>0</v>
      </c>
    </row>
    <row r="183" spans="1:6" s="154" customFormat="1" x14ac:dyDescent="0.2">
      <c r="A183" s="109">
        <v>6.5</v>
      </c>
      <c r="B183" s="238" t="s">
        <v>77</v>
      </c>
      <c r="C183" s="97">
        <v>1</v>
      </c>
      <c r="D183" s="101" t="s">
        <v>8</v>
      </c>
      <c r="E183" s="157"/>
      <c r="F183" s="159">
        <f t="shared" si="26"/>
        <v>0</v>
      </c>
    </row>
    <row r="184" spans="1:6" s="161" customFormat="1" x14ac:dyDescent="0.2">
      <c r="A184" s="89"/>
      <c r="B184" s="105"/>
      <c r="C184" s="112"/>
      <c r="D184" s="101"/>
      <c r="E184" s="160"/>
      <c r="F184" s="155"/>
    </row>
    <row r="185" spans="1:6" s="154" customFormat="1" ht="13.5" customHeight="1" x14ac:dyDescent="0.2">
      <c r="A185" s="110">
        <v>7</v>
      </c>
      <c r="B185" s="239" t="s">
        <v>363</v>
      </c>
      <c r="C185" s="97"/>
      <c r="D185" s="101"/>
      <c r="E185" s="157"/>
      <c r="F185" s="159"/>
    </row>
    <row r="186" spans="1:6" s="154" customFormat="1" ht="13.5" customHeight="1" x14ac:dyDescent="0.2">
      <c r="A186" s="111">
        <v>7.1</v>
      </c>
      <c r="B186" s="50" t="s">
        <v>366</v>
      </c>
      <c r="C186" s="97">
        <v>151</v>
      </c>
      <c r="D186" s="101" t="s">
        <v>8</v>
      </c>
      <c r="E186" s="157"/>
      <c r="F186" s="159">
        <f>ROUND((C186*E186),2)</f>
        <v>0</v>
      </c>
    </row>
    <row r="187" spans="1:6" s="154" customFormat="1" ht="13.5" customHeight="1" x14ac:dyDescent="0.2">
      <c r="A187" s="111">
        <v>7.2</v>
      </c>
      <c r="B187" s="50" t="s">
        <v>367</v>
      </c>
      <c r="C187" s="97">
        <v>15</v>
      </c>
      <c r="D187" s="101" t="s">
        <v>8</v>
      </c>
      <c r="E187" s="157"/>
      <c r="F187" s="159">
        <f>ROUND((C187*E187),2)</f>
        <v>0</v>
      </c>
    </row>
    <row r="188" spans="1:6" s="154" customFormat="1" ht="13.5" customHeight="1" x14ac:dyDescent="0.2">
      <c r="A188" s="111"/>
      <c r="B188" s="50"/>
      <c r="C188" s="97"/>
      <c r="D188" s="101"/>
      <c r="E188" s="160"/>
      <c r="F188" s="159"/>
    </row>
    <row r="189" spans="1:6" s="161" customFormat="1" x14ac:dyDescent="0.2">
      <c r="A189" s="85">
        <v>8</v>
      </c>
      <c r="B189" s="113" t="s">
        <v>329</v>
      </c>
      <c r="C189" s="114">
        <v>7298.67</v>
      </c>
      <c r="D189" s="115" t="s">
        <v>50</v>
      </c>
      <c r="E189" s="96"/>
      <c r="F189" s="86">
        <f t="shared" ref="F189:F191" si="27">ROUND(C189*E189,2)</f>
        <v>0</v>
      </c>
    </row>
    <row r="190" spans="1:6" s="161" customFormat="1" x14ac:dyDescent="0.2">
      <c r="A190" s="85">
        <v>9</v>
      </c>
      <c r="B190" s="113" t="s">
        <v>330</v>
      </c>
      <c r="C190" s="114">
        <v>7298.67</v>
      </c>
      <c r="D190" s="115" t="s">
        <v>50</v>
      </c>
      <c r="E190" s="96"/>
      <c r="F190" s="86">
        <f t="shared" si="27"/>
        <v>0</v>
      </c>
    </row>
    <row r="191" spans="1:6" s="161" customFormat="1" x14ac:dyDescent="0.2">
      <c r="A191" s="85">
        <v>10</v>
      </c>
      <c r="B191" s="113" t="s">
        <v>273</v>
      </c>
      <c r="C191" s="114">
        <v>7298.67</v>
      </c>
      <c r="D191" s="115" t="s">
        <v>7</v>
      </c>
      <c r="E191" s="96"/>
      <c r="F191" s="86">
        <f t="shared" si="27"/>
        <v>0</v>
      </c>
    </row>
    <row r="192" spans="1:6" s="156" customFormat="1" x14ac:dyDescent="0.2">
      <c r="A192" s="89"/>
      <c r="B192" s="116" t="s">
        <v>336</v>
      </c>
      <c r="C192" s="114"/>
      <c r="D192" s="101"/>
      <c r="E192" s="96"/>
      <c r="F192" s="212">
        <f>SUM(F156:F191)</f>
        <v>0</v>
      </c>
    </row>
    <row r="193" spans="1:6" s="154" customFormat="1" x14ac:dyDescent="0.2">
      <c r="A193" s="105"/>
      <c r="B193" s="105"/>
      <c r="C193" s="97"/>
      <c r="D193" s="101"/>
      <c r="E193" s="157"/>
      <c r="F193" s="153"/>
    </row>
    <row r="194" spans="1:6" s="154" customFormat="1" x14ac:dyDescent="0.2">
      <c r="A194" s="99" t="s">
        <v>66</v>
      </c>
      <c r="B194" s="119" t="s">
        <v>372</v>
      </c>
      <c r="C194" s="97"/>
      <c r="D194" s="101"/>
      <c r="E194" s="157"/>
      <c r="F194" s="153"/>
    </row>
    <row r="195" spans="1:6" s="161" customFormat="1" x14ac:dyDescent="0.2">
      <c r="A195" s="202"/>
      <c r="B195" s="105"/>
      <c r="C195" s="114"/>
      <c r="D195" s="101"/>
      <c r="E195" s="96"/>
      <c r="F195" s="155"/>
    </row>
    <row r="196" spans="1:6" s="156" customFormat="1" x14ac:dyDescent="0.2">
      <c r="A196" s="203">
        <v>1</v>
      </c>
      <c r="B196" s="102" t="s">
        <v>18</v>
      </c>
      <c r="C196" s="195">
        <v>14799.8</v>
      </c>
      <c r="D196" s="101" t="s">
        <v>50</v>
      </c>
      <c r="E196" s="96"/>
      <c r="F196" s="155">
        <f t="shared" ref="F196" si="28">+ROUND(C196*E196,2)</f>
        <v>0</v>
      </c>
    </row>
    <row r="197" spans="1:6" s="156" customFormat="1" x14ac:dyDescent="0.2">
      <c r="A197" s="204"/>
      <c r="B197" s="102"/>
      <c r="C197" s="195"/>
      <c r="D197" s="101"/>
      <c r="E197" s="96"/>
      <c r="F197" s="155"/>
    </row>
    <row r="198" spans="1:6" s="156" customFormat="1" x14ac:dyDescent="0.2">
      <c r="A198" s="204">
        <v>2</v>
      </c>
      <c r="B198" s="103" t="s">
        <v>260</v>
      </c>
      <c r="C198" s="195"/>
      <c r="D198" s="101"/>
      <c r="E198" s="96"/>
      <c r="F198" s="155"/>
    </row>
    <row r="199" spans="1:6" s="156" customFormat="1" x14ac:dyDescent="0.2">
      <c r="A199" s="90">
        <v>2.1</v>
      </c>
      <c r="B199" s="205" t="s">
        <v>261</v>
      </c>
      <c r="C199" s="195">
        <v>29599.599999999999</v>
      </c>
      <c r="D199" s="101" t="s">
        <v>7</v>
      </c>
      <c r="E199" s="96"/>
      <c r="F199" s="155">
        <f t="shared" ref="F199:F200" si="29">+ROUND(C199*E199,2)</f>
        <v>0</v>
      </c>
    </row>
    <row r="200" spans="1:6" s="156" customFormat="1" x14ac:dyDescent="0.2">
      <c r="A200" s="206">
        <v>2.2000000000000002</v>
      </c>
      <c r="B200" s="205" t="s">
        <v>262</v>
      </c>
      <c r="C200" s="195">
        <v>11099.9</v>
      </c>
      <c r="D200" s="101" t="s">
        <v>24</v>
      </c>
      <c r="E200" s="96"/>
      <c r="F200" s="155">
        <f t="shared" si="29"/>
        <v>0</v>
      </c>
    </row>
    <row r="201" spans="1:6" s="156" customFormat="1" ht="25.5" x14ac:dyDescent="0.2">
      <c r="A201" s="90">
        <v>2.2999999999999998</v>
      </c>
      <c r="B201" s="205" t="s">
        <v>385</v>
      </c>
      <c r="C201" s="195">
        <v>1331.99</v>
      </c>
      <c r="D201" s="101" t="s">
        <v>6</v>
      </c>
      <c r="E201" s="96"/>
      <c r="F201" s="155">
        <f>+ROUND(C201*E201,2)</f>
        <v>0</v>
      </c>
    </row>
    <row r="202" spans="1:6" s="156" customFormat="1" x14ac:dyDescent="0.2">
      <c r="A202" s="90"/>
      <c r="B202" s="205"/>
      <c r="C202" s="195"/>
      <c r="D202" s="101"/>
      <c r="E202" s="207"/>
      <c r="F202" s="155"/>
    </row>
    <row r="203" spans="1:6" s="161" customFormat="1" x14ac:dyDescent="0.2">
      <c r="A203" s="91">
        <v>3</v>
      </c>
      <c r="B203" s="208" t="s">
        <v>264</v>
      </c>
      <c r="C203" s="196"/>
      <c r="D203" s="101"/>
      <c r="E203" s="96"/>
      <c r="F203" s="155">
        <f t="shared" ref="F203:F204" si="30">+ROUND(C203*E203,2)</f>
        <v>0</v>
      </c>
    </row>
    <row r="204" spans="1:6" s="161" customFormat="1" ht="25.5" x14ac:dyDescent="0.2">
      <c r="A204" s="89">
        <v>3.1</v>
      </c>
      <c r="B204" s="105" t="s">
        <v>265</v>
      </c>
      <c r="C204" s="196">
        <v>20941.72</v>
      </c>
      <c r="D204" s="101" t="s">
        <v>6</v>
      </c>
      <c r="E204" s="96"/>
      <c r="F204" s="155">
        <f t="shared" si="30"/>
        <v>0</v>
      </c>
    </row>
    <row r="205" spans="1:6" s="161" customFormat="1" x14ac:dyDescent="0.2">
      <c r="A205" s="104">
        <v>3.2</v>
      </c>
      <c r="B205" s="105" t="s">
        <v>266</v>
      </c>
      <c r="C205" s="196">
        <v>11099.9</v>
      </c>
      <c r="D205" s="101" t="s">
        <v>24</v>
      </c>
      <c r="E205" s="157"/>
      <c r="F205" s="158">
        <f>ROUND(E205*C205,2)</f>
        <v>0</v>
      </c>
    </row>
    <row r="206" spans="1:6" s="161" customFormat="1" x14ac:dyDescent="0.2">
      <c r="A206" s="89">
        <v>3.3</v>
      </c>
      <c r="B206" s="105" t="s">
        <v>17</v>
      </c>
      <c r="C206" s="196">
        <v>1109.99</v>
      </c>
      <c r="D206" s="101" t="s">
        <v>6</v>
      </c>
      <c r="E206" s="96"/>
      <c r="F206" s="155">
        <f t="shared" ref="F206:F215" si="31">+ROUND(C206*E206,2)</f>
        <v>0</v>
      </c>
    </row>
    <row r="207" spans="1:6" s="161" customFormat="1" ht="38.25" x14ac:dyDescent="0.2">
      <c r="A207" s="104">
        <v>3.4</v>
      </c>
      <c r="B207" s="205" t="s">
        <v>267</v>
      </c>
      <c r="C207" s="196">
        <v>4412.21</v>
      </c>
      <c r="D207" s="101" t="s">
        <v>6</v>
      </c>
      <c r="E207" s="96"/>
      <c r="F207" s="155">
        <f t="shared" si="31"/>
        <v>0</v>
      </c>
    </row>
    <row r="208" spans="1:6" s="161" customFormat="1" ht="25.5" x14ac:dyDescent="0.2">
      <c r="A208" s="89">
        <v>3.5</v>
      </c>
      <c r="B208" s="205" t="s">
        <v>268</v>
      </c>
      <c r="C208" s="196">
        <v>18384.189999999999</v>
      </c>
      <c r="D208" s="101" t="s">
        <v>6</v>
      </c>
      <c r="E208" s="96"/>
      <c r="F208" s="155">
        <f t="shared" si="31"/>
        <v>0</v>
      </c>
    </row>
    <row r="209" spans="1:6" s="161" customFormat="1" ht="25.5" x14ac:dyDescent="0.2">
      <c r="A209" s="104">
        <v>3.6</v>
      </c>
      <c r="B209" s="205" t="s">
        <v>385</v>
      </c>
      <c r="C209" s="196">
        <v>6745.88</v>
      </c>
      <c r="D209" s="101" t="s">
        <v>6</v>
      </c>
      <c r="E209" s="96"/>
      <c r="F209" s="155">
        <f t="shared" si="31"/>
        <v>0</v>
      </c>
    </row>
    <row r="210" spans="1:6" s="161" customFormat="1" x14ac:dyDescent="0.2">
      <c r="A210" s="209"/>
      <c r="B210" s="105"/>
      <c r="C210" s="196"/>
      <c r="D210" s="101"/>
      <c r="E210" s="96"/>
      <c r="F210" s="155">
        <f t="shared" si="31"/>
        <v>0</v>
      </c>
    </row>
    <row r="211" spans="1:6" s="161" customFormat="1" x14ac:dyDescent="0.2">
      <c r="A211" s="91">
        <v>4</v>
      </c>
      <c r="B211" s="208" t="s">
        <v>269</v>
      </c>
      <c r="C211" s="196"/>
      <c r="D211" s="101"/>
      <c r="E211" s="96"/>
      <c r="F211" s="155">
        <f t="shared" si="31"/>
        <v>0</v>
      </c>
    </row>
    <row r="212" spans="1:6" s="161" customFormat="1" ht="25.5" x14ac:dyDescent="0.2">
      <c r="A212" s="89">
        <v>4.0999999999999996</v>
      </c>
      <c r="B212" s="210" t="s">
        <v>270</v>
      </c>
      <c r="C212" s="196">
        <v>15244</v>
      </c>
      <c r="D212" s="101" t="s">
        <v>50</v>
      </c>
      <c r="E212" s="96"/>
      <c r="F212" s="155">
        <f t="shared" si="31"/>
        <v>0</v>
      </c>
    </row>
    <row r="213" spans="1:6" s="161" customFormat="1" x14ac:dyDescent="0.2">
      <c r="A213" s="89"/>
      <c r="B213" s="210"/>
      <c r="C213" s="196"/>
      <c r="D213" s="101"/>
      <c r="E213" s="96"/>
      <c r="F213" s="155">
        <f t="shared" si="31"/>
        <v>0</v>
      </c>
    </row>
    <row r="214" spans="1:6" s="161" customFormat="1" x14ac:dyDescent="0.2">
      <c r="A214" s="91">
        <v>5</v>
      </c>
      <c r="B214" s="208" t="s">
        <v>271</v>
      </c>
      <c r="C214" s="196"/>
      <c r="D214" s="101"/>
      <c r="E214" s="96"/>
      <c r="F214" s="155">
        <f t="shared" si="31"/>
        <v>0</v>
      </c>
    </row>
    <row r="215" spans="1:6" s="161" customFormat="1" ht="25.5" x14ac:dyDescent="0.2">
      <c r="A215" s="89">
        <v>5.0999999999999996</v>
      </c>
      <c r="B215" s="210" t="s">
        <v>272</v>
      </c>
      <c r="C215" s="196">
        <v>15244</v>
      </c>
      <c r="D215" s="101" t="s">
        <v>50</v>
      </c>
      <c r="E215" s="96"/>
      <c r="F215" s="155">
        <f t="shared" si="31"/>
        <v>0</v>
      </c>
    </row>
    <row r="216" spans="1:6" s="161" customFormat="1" x14ac:dyDescent="0.2">
      <c r="A216" s="89"/>
      <c r="B216" s="210"/>
      <c r="C216" s="196"/>
      <c r="D216" s="101"/>
      <c r="E216" s="96"/>
      <c r="F216" s="155"/>
    </row>
    <row r="217" spans="1:6" s="154" customFormat="1" ht="25.5" x14ac:dyDescent="0.2">
      <c r="A217" s="106">
        <v>6</v>
      </c>
      <c r="B217" s="107" t="s">
        <v>80</v>
      </c>
      <c r="C217" s="97"/>
      <c r="D217" s="101"/>
      <c r="E217" s="157"/>
      <c r="F217" s="159">
        <f>ROUND((C217*E217),2)</f>
        <v>0</v>
      </c>
    </row>
    <row r="218" spans="1:6" s="154" customFormat="1" x14ac:dyDescent="0.2">
      <c r="A218" s="109">
        <v>6.1</v>
      </c>
      <c r="B218" s="238" t="s">
        <v>56</v>
      </c>
      <c r="C218" s="97">
        <v>239</v>
      </c>
      <c r="D218" s="101" t="s">
        <v>8</v>
      </c>
      <c r="E218" s="157"/>
      <c r="F218" s="159">
        <f>ROUND((C218*E218),2)</f>
        <v>0</v>
      </c>
    </row>
    <row r="219" spans="1:6" s="154" customFormat="1" x14ac:dyDescent="0.2">
      <c r="A219" s="109">
        <v>6.2</v>
      </c>
      <c r="B219" s="238" t="s">
        <v>61</v>
      </c>
      <c r="C219" s="97">
        <v>54</v>
      </c>
      <c r="D219" s="101" t="s">
        <v>8</v>
      </c>
      <c r="E219" s="157"/>
      <c r="F219" s="159">
        <f t="shared" ref="F219:F225" si="32">ROUND((C219*E219),2)</f>
        <v>0</v>
      </c>
    </row>
    <row r="220" spans="1:6" s="154" customFormat="1" x14ac:dyDescent="0.2">
      <c r="A220" s="109">
        <v>6.3</v>
      </c>
      <c r="B220" s="238" t="s">
        <v>55</v>
      </c>
      <c r="C220" s="97">
        <v>19</v>
      </c>
      <c r="D220" s="101" t="s">
        <v>8</v>
      </c>
      <c r="E220" s="157"/>
      <c r="F220" s="159">
        <f t="shared" si="32"/>
        <v>0</v>
      </c>
    </row>
    <row r="221" spans="1:6" s="154" customFormat="1" x14ac:dyDescent="0.2">
      <c r="A221" s="109">
        <v>6.4</v>
      </c>
      <c r="B221" s="238" t="s">
        <v>78</v>
      </c>
      <c r="C221" s="97">
        <v>15</v>
      </c>
      <c r="D221" s="101" t="s">
        <v>8</v>
      </c>
      <c r="E221" s="157"/>
      <c r="F221" s="159">
        <f t="shared" si="32"/>
        <v>0</v>
      </c>
    </row>
    <row r="222" spans="1:6" s="154" customFormat="1" x14ac:dyDescent="0.2">
      <c r="A222" s="109">
        <v>6.5</v>
      </c>
      <c r="B222" s="238" t="s">
        <v>77</v>
      </c>
      <c r="C222" s="97">
        <v>8</v>
      </c>
      <c r="D222" s="101" t="s">
        <v>8</v>
      </c>
      <c r="E222" s="157"/>
      <c r="F222" s="159">
        <f t="shared" si="32"/>
        <v>0</v>
      </c>
    </row>
    <row r="223" spans="1:6" s="154" customFormat="1" x14ac:dyDescent="0.2">
      <c r="A223" s="109">
        <v>6.6</v>
      </c>
      <c r="B223" s="238" t="s">
        <v>79</v>
      </c>
      <c r="C223" s="97">
        <v>4</v>
      </c>
      <c r="D223" s="101" t="s">
        <v>8</v>
      </c>
      <c r="E223" s="157"/>
      <c r="F223" s="159">
        <f t="shared" si="32"/>
        <v>0</v>
      </c>
    </row>
    <row r="224" spans="1:6" s="154" customFormat="1" x14ac:dyDescent="0.2">
      <c r="A224" s="109">
        <v>6.7</v>
      </c>
      <c r="B224" s="238" t="s">
        <v>277</v>
      </c>
      <c r="C224" s="97">
        <v>1</v>
      </c>
      <c r="D224" s="101" t="s">
        <v>8</v>
      </c>
      <c r="E224" s="157"/>
      <c r="F224" s="159">
        <f t="shared" si="32"/>
        <v>0</v>
      </c>
    </row>
    <row r="225" spans="1:6" s="154" customFormat="1" x14ac:dyDescent="0.2">
      <c r="A225" s="109">
        <v>6.8</v>
      </c>
      <c r="B225" s="238" t="s">
        <v>278</v>
      </c>
      <c r="C225" s="97">
        <v>2</v>
      </c>
      <c r="D225" s="101" t="s">
        <v>8</v>
      </c>
      <c r="E225" s="157"/>
      <c r="F225" s="159">
        <f t="shared" si="32"/>
        <v>0</v>
      </c>
    </row>
    <row r="226" spans="1:6" s="154" customFormat="1" x14ac:dyDescent="0.2">
      <c r="A226" s="109"/>
      <c r="B226" s="238"/>
      <c r="C226" s="97"/>
      <c r="D226" s="101"/>
      <c r="E226" s="157"/>
      <c r="F226" s="159"/>
    </row>
    <row r="227" spans="1:6" s="154" customFormat="1" ht="13.5" customHeight="1" x14ac:dyDescent="0.2">
      <c r="A227" s="110">
        <v>7</v>
      </c>
      <c r="B227" s="239" t="s">
        <v>363</v>
      </c>
      <c r="C227" s="97"/>
      <c r="D227" s="101"/>
      <c r="E227" s="157"/>
      <c r="F227" s="159"/>
    </row>
    <row r="228" spans="1:6" s="154" customFormat="1" ht="13.5" customHeight="1" x14ac:dyDescent="0.2">
      <c r="A228" s="111">
        <v>7.1</v>
      </c>
      <c r="B228" s="50" t="s">
        <v>366</v>
      </c>
      <c r="C228" s="97">
        <v>330</v>
      </c>
      <c r="D228" s="101" t="s">
        <v>8</v>
      </c>
      <c r="E228" s="157"/>
      <c r="F228" s="159">
        <f>ROUND((C228*E228),2)</f>
        <v>0</v>
      </c>
    </row>
    <row r="229" spans="1:6" s="154" customFormat="1" ht="13.5" customHeight="1" x14ac:dyDescent="0.2">
      <c r="A229" s="111">
        <v>7.2</v>
      </c>
      <c r="B229" s="50" t="s">
        <v>367</v>
      </c>
      <c r="C229" s="97">
        <v>15</v>
      </c>
      <c r="D229" s="101" t="s">
        <v>8</v>
      </c>
      <c r="E229" s="157"/>
      <c r="F229" s="159">
        <f>ROUND((C229*E229),2)</f>
        <v>0</v>
      </c>
    </row>
    <row r="230" spans="1:6" s="154" customFormat="1" ht="13.5" customHeight="1" x14ac:dyDescent="0.2">
      <c r="A230" s="111"/>
      <c r="B230" s="50"/>
      <c r="C230" s="97"/>
      <c r="D230" s="101"/>
      <c r="E230" s="160"/>
      <c r="F230" s="159"/>
    </row>
    <row r="231" spans="1:6" s="161" customFormat="1" x14ac:dyDescent="0.2">
      <c r="A231" s="85">
        <v>8</v>
      </c>
      <c r="B231" s="113" t="s">
        <v>329</v>
      </c>
      <c r="C231" s="114">
        <v>14799.8</v>
      </c>
      <c r="D231" s="115" t="s">
        <v>50</v>
      </c>
      <c r="E231" s="96"/>
      <c r="F231" s="86">
        <f t="shared" ref="F231:F233" si="33">ROUND(C231*E231,2)</f>
        <v>0</v>
      </c>
    </row>
    <row r="232" spans="1:6" s="161" customFormat="1" x14ac:dyDescent="0.2">
      <c r="A232" s="85">
        <v>9</v>
      </c>
      <c r="B232" s="113" t="s">
        <v>330</v>
      </c>
      <c r="C232" s="114">
        <v>14799.8</v>
      </c>
      <c r="D232" s="115" t="s">
        <v>50</v>
      </c>
      <c r="E232" s="96"/>
      <c r="F232" s="86">
        <f t="shared" si="33"/>
        <v>0</v>
      </c>
    </row>
    <row r="233" spans="1:6" s="161" customFormat="1" x14ac:dyDescent="0.2">
      <c r="A233" s="85">
        <v>10</v>
      </c>
      <c r="B233" s="113" t="s">
        <v>273</v>
      </c>
      <c r="C233" s="114">
        <v>14799.8</v>
      </c>
      <c r="D233" s="115" t="s">
        <v>7</v>
      </c>
      <c r="E233" s="96"/>
      <c r="F233" s="86">
        <f t="shared" si="33"/>
        <v>0</v>
      </c>
    </row>
    <row r="234" spans="1:6" s="156" customFormat="1" x14ac:dyDescent="0.2">
      <c r="A234" s="211"/>
      <c r="B234" s="116" t="s">
        <v>331</v>
      </c>
      <c r="C234" s="114"/>
      <c r="D234" s="101"/>
      <c r="E234" s="96"/>
      <c r="F234" s="212">
        <f>SUM(F195:F233)</f>
        <v>0</v>
      </c>
    </row>
    <row r="235" spans="1:6" s="154" customFormat="1" x14ac:dyDescent="0.2">
      <c r="A235" s="105"/>
      <c r="B235" s="105"/>
      <c r="C235" s="97"/>
      <c r="D235" s="101"/>
      <c r="E235" s="157"/>
      <c r="F235" s="153"/>
    </row>
    <row r="236" spans="1:6" s="154" customFormat="1" x14ac:dyDescent="0.2">
      <c r="A236" s="99" t="s">
        <v>67</v>
      </c>
      <c r="B236" s="119" t="s">
        <v>373</v>
      </c>
      <c r="C236" s="97"/>
      <c r="D236" s="101"/>
      <c r="E236" s="157"/>
      <c r="F236" s="153"/>
    </row>
    <row r="237" spans="1:6" s="161" customFormat="1" x14ac:dyDescent="0.2">
      <c r="A237" s="202"/>
      <c r="B237" s="105"/>
      <c r="C237" s="114"/>
      <c r="D237" s="101"/>
      <c r="E237" s="96"/>
      <c r="F237" s="155"/>
    </row>
    <row r="238" spans="1:6" s="156" customFormat="1" x14ac:dyDescent="0.2">
      <c r="A238" s="203">
        <v>1</v>
      </c>
      <c r="B238" s="102" t="s">
        <v>18</v>
      </c>
      <c r="C238" s="195">
        <v>9152.56</v>
      </c>
      <c r="D238" s="101" t="s">
        <v>50</v>
      </c>
      <c r="E238" s="96"/>
      <c r="F238" s="155">
        <f t="shared" ref="F238" si="34">+ROUND(C238*E238,2)</f>
        <v>0</v>
      </c>
    </row>
    <row r="239" spans="1:6" s="156" customFormat="1" x14ac:dyDescent="0.2">
      <c r="A239" s="204"/>
      <c r="B239" s="102"/>
      <c r="C239" s="195"/>
      <c r="D239" s="101"/>
      <c r="E239" s="96"/>
      <c r="F239" s="155"/>
    </row>
    <row r="240" spans="1:6" s="156" customFormat="1" x14ac:dyDescent="0.2">
      <c r="A240" s="204">
        <v>2</v>
      </c>
      <c r="B240" s="103" t="s">
        <v>260</v>
      </c>
      <c r="C240" s="195"/>
      <c r="D240" s="101"/>
      <c r="E240" s="96"/>
      <c r="F240" s="155"/>
    </row>
    <row r="241" spans="1:6" s="156" customFormat="1" x14ac:dyDescent="0.2">
      <c r="A241" s="90">
        <v>2.1</v>
      </c>
      <c r="B241" s="205" t="s">
        <v>261</v>
      </c>
      <c r="C241" s="195">
        <v>18305.12</v>
      </c>
      <c r="D241" s="101" t="s">
        <v>7</v>
      </c>
      <c r="E241" s="96"/>
      <c r="F241" s="155">
        <f t="shared" ref="F241:F242" si="35">+ROUND(C241*E241,2)</f>
        <v>0</v>
      </c>
    </row>
    <row r="242" spans="1:6" s="156" customFormat="1" x14ac:dyDescent="0.2">
      <c r="A242" s="206">
        <v>2.2000000000000002</v>
      </c>
      <c r="B242" s="205" t="s">
        <v>262</v>
      </c>
      <c r="C242" s="195">
        <v>6864.4</v>
      </c>
      <c r="D242" s="101" t="s">
        <v>24</v>
      </c>
      <c r="E242" s="96"/>
      <c r="F242" s="155">
        <f t="shared" si="35"/>
        <v>0</v>
      </c>
    </row>
    <row r="243" spans="1:6" s="156" customFormat="1" ht="25.5" x14ac:dyDescent="0.2">
      <c r="A243" s="90">
        <v>2.2999999999999998</v>
      </c>
      <c r="B243" s="205" t="s">
        <v>385</v>
      </c>
      <c r="C243" s="195">
        <v>823.73</v>
      </c>
      <c r="D243" s="101" t="s">
        <v>6</v>
      </c>
      <c r="E243" s="96"/>
      <c r="F243" s="155">
        <f>+ROUND(C243*E243,2)</f>
        <v>0</v>
      </c>
    </row>
    <row r="244" spans="1:6" s="156" customFormat="1" x14ac:dyDescent="0.2">
      <c r="A244" s="90"/>
      <c r="B244" s="205"/>
      <c r="C244" s="195"/>
      <c r="D244" s="101"/>
      <c r="E244" s="207"/>
      <c r="F244" s="155"/>
    </row>
    <row r="245" spans="1:6" s="161" customFormat="1" x14ac:dyDescent="0.2">
      <c r="A245" s="91">
        <v>3</v>
      </c>
      <c r="B245" s="208" t="s">
        <v>264</v>
      </c>
      <c r="C245" s="196"/>
      <c r="D245" s="101"/>
      <c r="E245" s="96"/>
      <c r="F245" s="155">
        <f t="shared" ref="F245:F246" si="36">+ROUND(C245*E245,2)</f>
        <v>0</v>
      </c>
    </row>
    <row r="246" spans="1:6" s="161" customFormat="1" ht="25.5" x14ac:dyDescent="0.2">
      <c r="A246" s="89">
        <v>3.1</v>
      </c>
      <c r="B246" s="105" t="s">
        <v>265</v>
      </c>
      <c r="C246" s="196">
        <v>12950.87</v>
      </c>
      <c r="D246" s="101" t="s">
        <v>6</v>
      </c>
      <c r="E246" s="96"/>
      <c r="F246" s="155">
        <f t="shared" si="36"/>
        <v>0</v>
      </c>
    </row>
    <row r="247" spans="1:6" s="161" customFormat="1" x14ac:dyDescent="0.2">
      <c r="A247" s="104">
        <v>3.2</v>
      </c>
      <c r="B247" s="105" t="s">
        <v>266</v>
      </c>
      <c r="C247" s="196">
        <v>6864.4</v>
      </c>
      <c r="D247" s="101" t="s">
        <v>24</v>
      </c>
      <c r="E247" s="157"/>
      <c r="F247" s="158">
        <f>ROUND(E247*C247,2)</f>
        <v>0</v>
      </c>
    </row>
    <row r="248" spans="1:6" s="161" customFormat="1" x14ac:dyDescent="0.2">
      <c r="A248" s="89">
        <v>3.3</v>
      </c>
      <c r="B248" s="105" t="s">
        <v>17</v>
      </c>
      <c r="C248" s="196">
        <v>686.44</v>
      </c>
      <c r="D248" s="101" t="s">
        <v>6</v>
      </c>
      <c r="E248" s="96"/>
      <c r="F248" s="155">
        <f t="shared" ref="F248:F257" si="37">+ROUND(C248*E248,2)</f>
        <v>0</v>
      </c>
    </row>
    <row r="249" spans="1:6" s="161" customFormat="1" ht="38.25" x14ac:dyDescent="0.2">
      <c r="A249" s="104">
        <v>3.4</v>
      </c>
      <c r="B249" s="205" t="s">
        <v>267</v>
      </c>
      <c r="C249" s="196">
        <v>2728.62</v>
      </c>
      <c r="D249" s="101" t="s">
        <v>6</v>
      </c>
      <c r="E249" s="96"/>
      <c r="F249" s="155">
        <f t="shared" si="37"/>
        <v>0</v>
      </c>
    </row>
    <row r="250" spans="1:6" s="161" customFormat="1" ht="25.5" x14ac:dyDescent="0.2">
      <c r="A250" s="89">
        <v>3.5</v>
      </c>
      <c r="B250" s="205" t="s">
        <v>268</v>
      </c>
      <c r="C250" s="196">
        <v>11369.24</v>
      </c>
      <c r="D250" s="101" t="s">
        <v>6</v>
      </c>
      <c r="E250" s="96"/>
      <c r="F250" s="155">
        <f t="shared" si="37"/>
        <v>0</v>
      </c>
    </row>
    <row r="251" spans="1:6" s="161" customFormat="1" ht="25.5" x14ac:dyDescent="0.2">
      <c r="A251" s="104">
        <v>3.6</v>
      </c>
      <c r="B251" s="205" t="s">
        <v>385</v>
      </c>
      <c r="C251" s="196">
        <v>4171.8100000000004</v>
      </c>
      <c r="D251" s="101" t="s">
        <v>6</v>
      </c>
      <c r="E251" s="96"/>
      <c r="F251" s="155">
        <f t="shared" si="37"/>
        <v>0</v>
      </c>
    </row>
    <row r="252" spans="1:6" s="161" customFormat="1" x14ac:dyDescent="0.2">
      <c r="A252" s="209"/>
      <c r="B252" s="105"/>
      <c r="C252" s="196"/>
      <c r="D252" s="101"/>
      <c r="E252" s="96"/>
      <c r="F252" s="155">
        <f t="shared" si="37"/>
        <v>0</v>
      </c>
    </row>
    <row r="253" spans="1:6" s="161" customFormat="1" x14ac:dyDescent="0.2">
      <c r="A253" s="91">
        <v>4</v>
      </c>
      <c r="B253" s="208" t="s">
        <v>269</v>
      </c>
      <c r="C253" s="196"/>
      <c r="D253" s="101"/>
      <c r="E253" s="96"/>
      <c r="F253" s="155">
        <f t="shared" si="37"/>
        <v>0</v>
      </c>
    </row>
    <row r="254" spans="1:6" s="161" customFormat="1" ht="25.5" x14ac:dyDescent="0.2">
      <c r="A254" s="89">
        <v>4.0999999999999996</v>
      </c>
      <c r="B254" s="210" t="s">
        <v>270</v>
      </c>
      <c r="C254" s="196">
        <v>9427</v>
      </c>
      <c r="D254" s="101" t="s">
        <v>50</v>
      </c>
      <c r="E254" s="96"/>
      <c r="F254" s="155">
        <f t="shared" si="37"/>
        <v>0</v>
      </c>
    </row>
    <row r="255" spans="1:6" s="161" customFormat="1" x14ac:dyDescent="0.2">
      <c r="A255" s="89"/>
      <c r="B255" s="210"/>
      <c r="C255" s="196"/>
      <c r="D255" s="101"/>
      <c r="E255" s="96"/>
      <c r="F255" s="155">
        <f t="shared" si="37"/>
        <v>0</v>
      </c>
    </row>
    <row r="256" spans="1:6" s="161" customFormat="1" x14ac:dyDescent="0.2">
      <c r="A256" s="91">
        <v>5</v>
      </c>
      <c r="B256" s="208" t="s">
        <v>271</v>
      </c>
      <c r="C256" s="196"/>
      <c r="D256" s="101"/>
      <c r="E256" s="96"/>
      <c r="F256" s="155">
        <f t="shared" si="37"/>
        <v>0</v>
      </c>
    </row>
    <row r="257" spans="1:6" s="161" customFormat="1" ht="25.5" x14ac:dyDescent="0.2">
      <c r="A257" s="89">
        <v>5.0999999999999996</v>
      </c>
      <c r="B257" s="210" t="s">
        <v>272</v>
      </c>
      <c r="C257" s="196">
        <v>9427</v>
      </c>
      <c r="D257" s="101" t="s">
        <v>50</v>
      </c>
      <c r="E257" s="96"/>
      <c r="F257" s="155">
        <f t="shared" si="37"/>
        <v>0</v>
      </c>
    </row>
    <row r="258" spans="1:6" s="161" customFormat="1" x14ac:dyDescent="0.2">
      <c r="A258" s="89"/>
      <c r="B258" s="210"/>
      <c r="C258" s="198"/>
      <c r="D258" s="101"/>
      <c r="E258" s="96"/>
      <c r="F258" s="155"/>
    </row>
    <row r="259" spans="1:6" s="154" customFormat="1" ht="25.5" x14ac:dyDescent="0.2">
      <c r="A259" s="106">
        <v>6</v>
      </c>
      <c r="B259" s="107" t="s">
        <v>80</v>
      </c>
      <c r="C259" s="197"/>
      <c r="D259" s="101"/>
      <c r="E259" s="157"/>
      <c r="F259" s="159">
        <f>ROUND((C259*E259),2)</f>
        <v>0</v>
      </c>
    </row>
    <row r="260" spans="1:6" s="154" customFormat="1" x14ac:dyDescent="0.2">
      <c r="A260" s="109">
        <v>6.1</v>
      </c>
      <c r="B260" s="238" t="s">
        <v>56</v>
      </c>
      <c r="C260" s="97">
        <v>105</v>
      </c>
      <c r="D260" s="101" t="s">
        <v>8</v>
      </c>
      <c r="E260" s="157"/>
      <c r="F260" s="159">
        <f>ROUND((C260*E260),2)</f>
        <v>0</v>
      </c>
    </row>
    <row r="261" spans="1:6" s="154" customFormat="1" x14ac:dyDescent="0.2">
      <c r="A261" s="109">
        <v>6.2</v>
      </c>
      <c r="B261" s="238" t="s">
        <v>61</v>
      </c>
      <c r="C261" s="97">
        <v>7</v>
      </c>
      <c r="D261" s="101" t="s">
        <v>8</v>
      </c>
      <c r="E261" s="157"/>
      <c r="F261" s="159">
        <f t="shared" ref="F261:F268" si="38">ROUND((C261*E261),2)</f>
        <v>0</v>
      </c>
    </row>
    <row r="262" spans="1:6" s="154" customFormat="1" x14ac:dyDescent="0.2">
      <c r="A262" s="109">
        <v>6.3</v>
      </c>
      <c r="B262" s="238" t="s">
        <v>55</v>
      </c>
      <c r="C262" s="97">
        <v>5</v>
      </c>
      <c r="D262" s="101" t="s">
        <v>8</v>
      </c>
      <c r="E262" s="157"/>
      <c r="F262" s="159">
        <f t="shared" si="38"/>
        <v>0</v>
      </c>
    </row>
    <row r="263" spans="1:6" s="154" customFormat="1" x14ac:dyDescent="0.2">
      <c r="A263" s="109">
        <v>6.4</v>
      </c>
      <c r="B263" s="238" t="s">
        <v>78</v>
      </c>
      <c r="C263" s="97">
        <v>3</v>
      </c>
      <c r="D263" s="101" t="s">
        <v>8</v>
      </c>
      <c r="E263" s="157"/>
      <c r="F263" s="159">
        <f t="shared" si="38"/>
        <v>0</v>
      </c>
    </row>
    <row r="264" spans="1:6" s="154" customFormat="1" x14ac:dyDescent="0.2">
      <c r="A264" s="109">
        <v>6.5</v>
      </c>
      <c r="B264" s="238" t="s">
        <v>77</v>
      </c>
      <c r="C264" s="97">
        <v>3</v>
      </c>
      <c r="D264" s="101" t="s">
        <v>8</v>
      </c>
      <c r="E264" s="157"/>
      <c r="F264" s="159">
        <f t="shared" si="38"/>
        <v>0</v>
      </c>
    </row>
    <row r="265" spans="1:6" s="154" customFormat="1" x14ac:dyDescent="0.2">
      <c r="A265" s="109">
        <v>6.6</v>
      </c>
      <c r="B265" s="238" t="s">
        <v>79</v>
      </c>
      <c r="C265" s="97">
        <v>2</v>
      </c>
      <c r="D265" s="101" t="s">
        <v>8</v>
      </c>
      <c r="E265" s="157"/>
      <c r="F265" s="159">
        <f t="shared" si="38"/>
        <v>0</v>
      </c>
    </row>
    <row r="266" spans="1:6" s="154" customFormat="1" x14ac:dyDescent="0.2">
      <c r="A266" s="109">
        <v>6.7</v>
      </c>
      <c r="B266" s="238" t="s">
        <v>277</v>
      </c>
      <c r="C266" s="97">
        <v>1</v>
      </c>
      <c r="D266" s="101" t="s">
        <v>8</v>
      </c>
      <c r="E266" s="157"/>
      <c r="F266" s="159">
        <f t="shared" si="38"/>
        <v>0</v>
      </c>
    </row>
    <row r="267" spans="1:6" s="154" customFormat="1" x14ac:dyDescent="0.2">
      <c r="A267" s="109">
        <v>6.8</v>
      </c>
      <c r="B267" s="238" t="s">
        <v>278</v>
      </c>
      <c r="C267" s="97">
        <v>2</v>
      </c>
      <c r="D267" s="101" t="s">
        <v>8</v>
      </c>
      <c r="E267" s="157"/>
      <c r="F267" s="159">
        <f t="shared" si="38"/>
        <v>0</v>
      </c>
    </row>
    <row r="268" spans="1:6" s="154" customFormat="1" x14ac:dyDescent="0.2">
      <c r="A268" s="109">
        <v>6.9</v>
      </c>
      <c r="B268" s="238" t="s">
        <v>279</v>
      </c>
      <c r="C268" s="97">
        <v>2</v>
      </c>
      <c r="D268" s="101" t="s">
        <v>8</v>
      </c>
      <c r="E268" s="157"/>
      <c r="F268" s="159">
        <f t="shared" si="38"/>
        <v>0</v>
      </c>
    </row>
    <row r="269" spans="1:6" s="154" customFormat="1" x14ac:dyDescent="0.2">
      <c r="A269" s="109"/>
      <c r="B269" s="238"/>
      <c r="C269" s="97"/>
      <c r="D269" s="101"/>
      <c r="E269" s="157"/>
      <c r="F269" s="159"/>
    </row>
    <row r="270" spans="1:6" s="154" customFormat="1" ht="13.5" customHeight="1" x14ac:dyDescent="0.2">
      <c r="A270" s="110">
        <v>7</v>
      </c>
      <c r="B270" s="239" t="s">
        <v>363</v>
      </c>
      <c r="C270" s="97"/>
      <c r="D270" s="101"/>
      <c r="E270" s="157"/>
      <c r="F270" s="159"/>
    </row>
    <row r="271" spans="1:6" s="154" customFormat="1" ht="13.5" customHeight="1" x14ac:dyDescent="0.2">
      <c r="A271" s="111">
        <v>7.1</v>
      </c>
      <c r="B271" s="50" t="s">
        <v>366</v>
      </c>
      <c r="C271" s="97">
        <v>305</v>
      </c>
      <c r="D271" s="101" t="s">
        <v>8</v>
      </c>
      <c r="E271" s="157"/>
      <c r="F271" s="159">
        <f>ROUND((C271*E271),2)</f>
        <v>0</v>
      </c>
    </row>
    <row r="272" spans="1:6" s="154" customFormat="1" ht="13.5" customHeight="1" x14ac:dyDescent="0.2">
      <c r="A272" s="111">
        <v>7.2</v>
      </c>
      <c r="B272" s="50" t="s">
        <v>367</v>
      </c>
      <c r="C272" s="97">
        <v>5</v>
      </c>
      <c r="D272" s="101" t="s">
        <v>8</v>
      </c>
      <c r="E272" s="157"/>
      <c r="F272" s="159">
        <f>ROUND((C272*E272),2)</f>
        <v>0</v>
      </c>
    </row>
    <row r="273" spans="1:6" s="154" customFormat="1" ht="13.5" customHeight="1" x14ac:dyDescent="0.2">
      <c r="A273" s="111"/>
      <c r="B273" s="50"/>
      <c r="C273" s="97"/>
      <c r="D273" s="101"/>
      <c r="E273" s="160"/>
      <c r="F273" s="159"/>
    </row>
    <row r="274" spans="1:6" s="161" customFormat="1" x14ac:dyDescent="0.2">
      <c r="A274" s="85">
        <v>8</v>
      </c>
      <c r="B274" s="113" t="s">
        <v>329</v>
      </c>
      <c r="C274" s="114">
        <v>9152.56</v>
      </c>
      <c r="D274" s="115" t="s">
        <v>50</v>
      </c>
      <c r="E274" s="96"/>
      <c r="F274" s="86">
        <f t="shared" ref="F274:F276" si="39">ROUND(C274*E274,2)</f>
        <v>0</v>
      </c>
    </row>
    <row r="275" spans="1:6" s="161" customFormat="1" x14ac:dyDescent="0.2">
      <c r="A275" s="85">
        <v>9</v>
      </c>
      <c r="B275" s="113" t="s">
        <v>330</v>
      </c>
      <c r="C275" s="114">
        <v>9152.56</v>
      </c>
      <c r="D275" s="115" t="s">
        <v>50</v>
      </c>
      <c r="E275" s="96"/>
      <c r="F275" s="86">
        <f t="shared" si="39"/>
        <v>0</v>
      </c>
    </row>
    <row r="276" spans="1:6" s="161" customFormat="1" x14ac:dyDescent="0.2">
      <c r="A276" s="85">
        <v>10</v>
      </c>
      <c r="B276" s="113" t="s">
        <v>273</v>
      </c>
      <c r="C276" s="114">
        <v>9152.56</v>
      </c>
      <c r="D276" s="115" t="s">
        <v>7</v>
      </c>
      <c r="E276" s="96"/>
      <c r="F276" s="86">
        <f t="shared" si="39"/>
        <v>0</v>
      </c>
    </row>
    <row r="277" spans="1:6" s="156" customFormat="1" x14ac:dyDescent="0.2">
      <c r="A277" s="211"/>
      <c r="B277" s="116" t="s">
        <v>332</v>
      </c>
      <c r="C277" s="114"/>
      <c r="D277" s="101"/>
      <c r="E277" s="96"/>
      <c r="F277" s="212">
        <f>SUM(F237:F276)</f>
        <v>0</v>
      </c>
    </row>
    <row r="278" spans="1:6" s="156" customFormat="1" x14ac:dyDescent="0.2">
      <c r="A278" s="211"/>
      <c r="B278" s="116"/>
      <c r="C278" s="114"/>
      <c r="D278" s="101"/>
      <c r="E278" s="96"/>
      <c r="F278" s="212"/>
    </row>
    <row r="279" spans="1:6" s="156" customFormat="1" x14ac:dyDescent="0.2">
      <c r="A279" s="214" t="s">
        <v>333</v>
      </c>
      <c r="B279" s="103" t="s">
        <v>362</v>
      </c>
      <c r="C279" s="118"/>
      <c r="D279" s="118"/>
      <c r="E279" s="163"/>
      <c r="F279" s="164"/>
    </row>
    <row r="280" spans="1:6" s="156" customFormat="1" x14ac:dyDescent="0.2">
      <c r="A280" s="211"/>
      <c r="B280" s="116"/>
      <c r="C280" s="114"/>
      <c r="D280" s="101"/>
      <c r="E280" s="96"/>
      <c r="F280" s="212"/>
    </row>
    <row r="281" spans="1:6" s="215" customFormat="1" ht="25.5" customHeight="1" x14ac:dyDescent="0.2">
      <c r="A281" s="95" t="s">
        <v>57</v>
      </c>
      <c r="B281" s="119" t="s">
        <v>364</v>
      </c>
      <c r="C281" s="112"/>
      <c r="D281" s="101"/>
      <c r="E281" s="157"/>
      <c r="F281" s="153"/>
    </row>
    <row r="282" spans="1:6" s="215" customFormat="1" ht="9.75" customHeight="1" x14ac:dyDescent="0.2">
      <c r="A282" s="94"/>
      <c r="B282" s="119"/>
      <c r="C282" s="112"/>
      <c r="D282" s="101"/>
      <c r="E282" s="157"/>
      <c r="F282" s="153"/>
    </row>
    <row r="283" spans="1:6" s="215" customFormat="1" ht="12.75" customHeight="1" x14ac:dyDescent="0.2">
      <c r="A283" s="94">
        <v>1</v>
      </c>
      <c r="B283" s="119" t="s">
        <v>264</v>
      </c>
      <c r="C283" s="97"/>
      <c r="D283" s="101"/>
      <c r="E283" s="157"/>
      <c r="F283" s="165"/>
    </row>
    <row r="284" spans="1:6" s="215" customFormat="1" ht="12.75" customHeight="1" x14ac:dyDescent="0.2">
      <c r="A284" s="120">
        <v>1.1000000000000001</v>
      </c>
      <c r="B284" s="113" t="s">
        <v>342</v>
      </c>
      <c r="C284" s="101">
        <v>2755</v>
      </c>
      <c r="D284" s="101" t="s">
        <v>6</v>
      </c>
      <c r="E284" s="160"/>
      <c r="F284" s="165">
        <f>E284*C284</f>
        <v>0</v>
      </c>
    </row>
    <row r="285" spans="1:6" s="215" customFormat="1" ht="12.75" customHeight="1" x14ac:dyDescent="0.2">
      <c r="A285" s="85">
        <v>1.2</v>
      </c>
      <c r="B285" s="113" t="s">
        <v>266</v>
      </c>
      <c r="C285" s="101">
        <v>2565</v>
      </c>
      <c r="D285" s="101" t="s">
        <v>24</v>
      </c>
      <c r="E285" s="166"/>
      <c r="F285" s="165">
        <f t="shared" ref="F285:F296" si="40">E285*C285</f>
        <v>0</v>
      </c>
    </row>
    <row r="286" spans="1:6" s="215" customFormat="1" ht="12.75" customHeight="1" x14ac:dyDescent="0.2">
      <c r="A286" s="120">
        <v>1.3</v>
      </c>
      <c r="B286" s="113" t="s">
        <v>17</v>
      </c>
      <c r="C286" s="101">
        <v>1073.5</v>
      </c>
      <c r="D286" s="101" t="s">
        <v>6</v>
      </c>
      <c r="E286" s="166"/>
      <c r="F286" s="165">
        <f t="shared" si="40"/>
        <v>0</v>
      </c>
    </row>
    <row r="287" spans="1:6" s="215" customFormat="1" ht="12.75" customHeight="1" x14ac:dyDescent="0.2">
      <c r="A287" s="85">
        <v>1.4</v>
      </c>
      <c r="B287" s="113" t="s">
        <v>54</v>
      </c>
      <c r="C287" s="101">
        <v>2280</v>
      </c>
      <c r="D287" s="101" t="s">
        <v>6</v>
      </c>
      <c r="E287" s="166"/>
      <c r="F287" s="165">
        <f t="shared" si="40"/>
        <v>0</v>
      </c>
    </row>
    <row r="288" spans="1:6" s="215" customFormat="1" ht="25.5" x14ac:dyDescent="0.2">
      <c r="A288" s="120">
        <v>1.5</v>
      </c>
      <c r="B288" s="205" t="s">
        <v>385</v>
      </c>
      <c r="C288" s="101">
        <v>1482</v>
      </c>
      <c r="D288" s="101" t="s">
        <v>6</v>
      </c>
      <c r="E288" s="166"/>
      <c r="F288" s="165">
        <f t="shared" si="40"/>
        <v>0</v>
      </c>
    </row>
    <row r="289" spans="1:6" s="215" customFormat="1" ht="12.75" customHeight="1" x14ac:dyDescent="0.2">
      <c r="A289" s="85">
        <v>1.6</v>
      </c>
      <c r="B289" s="113" t="s">
        <v>343</v>
      </c>
      <c r="C289" s="101">
        <v>2280</v>
      </c>
      <c r="D289" s="101" t="s">
        <v>6</v>
      </c>
      <c r="E289" s="166"/>
      <c r="F289" s="165">
        <f t="shared" si="40"/>
        <v>0</v>
      </c>
    </row>
    <row r="290" spans="1:6" s="215" customFormat="1" ht="12.75" customHeight="1" x14ac:dyDescent="0.2">
      <c r="A290" s="120">
        <v>1.7</v>
      </c>
      <c r="B290" s="113" t="s">
        <v>381</v>
      </c>
      <c r="C290" s="101">
        <v>37857.5</v>
      </c>
      <c r="D290" s="101" t="s">
        <v>344</v>
      </c>
      <c r="E290" s="166"/>
      <c r="F290" s="165">
        <f t="shared" si="40"/>
        <v>0</v>
      </c>
    </row>
    <row r="291" spans="1:6" s="215" customFormat="1" ht="12.75" customHeight="1" x14ac:dyDescent="0.2">
      <c r="A291" s="85">
        <v>1.8</v>
      </c>
      <c r="B291" s="113" t="s">
        <v>345</v>
      </c>
      <c r="C291" s="101">
        <v>1026</v>
      </c>
      <c r="D291" s="101" t="s">
        <v>6</v>
      </c>
      <c r="E291" s="166"/>
      <c r="F291" s="165">
        <f t="shared" si="40"/>
        <v>0</v>
      </c>
    </row>
    <row r="292" spans="1:6" s="215" customFormat="1" ht="12.75" customHeight="1" x14ac:dyDescent="0.2">
      <c r="A292" s="120">
        <v>1.9</v>
      </c>
      <c r="B292" s="113" t="s">
        <v>380</v>
      </c>
      <c r="C292" s="101">
        <v>8806.5</v>
      </c>
      <c r="D292" s="101" t="s">
        <v>344</v>
      </c>
      <c r="E292" s="166"/>
      <c r="F292" s="165">
        <f t="shared" si="40"/>
        <v>0</v>
      </c>
    </row>
    <row r="293" spans="1:6" s="215" customFormat="1" ht="12.75" customHeight="1" x14ac:dyDescent="0.2">
      <c r="A293" s="49">
        <v>1.1000000000000001</v>
      </c>
      <c r="B293" s="113" t="s">
        <v>346</v>
      </c>
      <c r="C293" s="101">
        <v>950</v>
      </c>
      <c r="D293" s="216" t="s">
        <v>8</v>
      </c>
      <c r="E293" s="166"/>
      <c r="F293" s="165">
        <f t="shared" si="40"/>
        <v>0</v>
      </c>
    </row>
    <row r="294" spans="1:6" s="215" customFormat="1" ht="12.75" customHeight="1" x14ac:dyDescent="0.2">
      <c r="A294" s="49">
        <v>1.1100000000000001</v>
      </c>
      <c r="B294" s="113" t="s">
        <v>347</v>
      </c>
      <c r="C294" s="101">
        <v>5356.48</v>
      </c>
      <c r="D294" s="101" t="s">
        <v>6</v>
      </c>
      <c r="E294" s="166"/>
      <c r="F294" s="165">
        <f t="shared" si="40"/>
        <v>0</v>
      </c>
    </row>
    <row r="295" spans="1:6" s="215" customFormat="1" ht="12.75" customHeight="1" x14ac:dyDescent="0.2">
      <c r="A295" s="49">
        <v>1.1200000000000001</v>
      </c>
      <c r="B295" s="113" t="s">
        <v>348</v>
      </c>
      <c r="C295" s="101">
        <v>77.22</v>
      </c>
      <c r="D295" s="216" t="s">
        <v>6</v>
      </c>
      <c r="E295" s="166"/>
      <c r="F295" s="165">
        <f t="shared" si="40"/>
        <v>0</v>
      </c>
    </row>
    <row r="296" spans="1:6" s="215" customFormat="1" ht="12.75" customHeight="1" x14ac:dyDescent="0.2">
      <c r="A296" s="49">
        <v>1.1299999999999999</v>
      </c>
      <c r="B296" s="113" t="s">
        <v>349</v>
      </c>
      <c r="C296" s="101">
        <v>760</v>
      </c>
      <c r="D296" s="216" t="s">
        <v>24</v>
      </c>
      <c r="E296" s="166"/>
      <c r="F296" s="165">
        <f t="shared" si="40"/>
        <v>0</v>
      </c>
    </row>
    <row r="297" spans="1:6" s="215" customFormat="1" ht="12.75" customHeight="1" x14ac:dyDescent="0.2">
      <c r="A297" s="85"/>
      <c r="B297" s="113"/>
      <c r="C297" s="101"/>
      <c r="D297" s="216"/>
      <c r="E297" s="166"/>
      <c r="F297" s="165">
        <v>0</v>
      </c>
    </row>
    <row r="298" spans="1:6" s="215" customFormat="1" ht="12.75" customHeight="1" x14ac:dyDescent="0.2">
      <c r="A298" s="121">
        <v>2</v>
      </c>
      <c r="B298" s="240" t="s">
        <v>350</v>
      </c>
      <c r="C298" s="101"/>
      <c r="D298" s="216"/>
      <c r="E298" s="166"/>
      <c r="F298" s="165">
        <v>0</v>
      </c>
    </row>
    <row r="299" spans="1:6" s="215" customFormat="1" ht="12.75" customHeight="1" x14ac:dyDescent="0.2">
      <c r="A299" s="85">
        <v>2.1</v>
      </c>
      <c r="B299" s="113" t="s">
        <v>351</v>
      </c>
      <c r="C299" s="101">
        <v>5700</v>
      </c>
      <c r="D299" s="216" t="s">
        <v>7</v>
      </c>
      <c r="E299" s="166"/>
      <c r="F299" s="165">
        <f t="shared" ref="F299:F304" si="41">E299*C299</f>
        <v>0</v>
      </c>
    </row>
    <row r="300" spans="1:6" s="215" customFormat="1" ht="12.75" customHeight="1" x14ac:dyDescent="0.2">
      <c r="A300" s="122">
        <v>2.2000000000000002</v>
      </c>
      <c r="B300" s="113" t="s">
        <v>352</v>
      </c>
      <c r="C300" s="101">
        <v>950</v>
      </c>
      <c r="D300" s="216" t="s">
        <v>8</v>
      </c>
      <c r="E300" s="166"/>
      <c r="F300" s="165">
        <f t="shared" si="41"/>
        <v>0</v>
      </c>
    </row>
    <row r="301" spans="1:6" s="215" customFormat="1" ht="12.75" customHeight="1" x14ac:dyDescent="0.2">
      <c r="A301" s="85">
        <v>2.2999999999999998</v>
      </c>
      <c r="B301" s="105" t="s">
        <v>353</v>
      </c>
      <c r="C301" s="101">
        <v>950</v>
      </c>
      <c r="D301" s="216" t="s">
        <v>8</v>
      </c>
      <c r="E301" s="166"/>
      <c r="F301" s="165">
        <f t="shared" si="41"/>
        <v>0</v>
      </c>
    </row>
    <row r="302" spans="1:6" s="215" customFormat="1" ht="12.75" customHeight="1" x14ac:dyDescent="0.2">
      <c r="A302" s="122">
        <v>2.4</v>
      </c>
      <c r="B302" s="113" t="s">
        <v>354</v>
      </c>
      <c r="C302" s="101">
        <v>950</v>
      </c>
      <c r="D302" s="216" t="s">
        <v>8</v>
      </c>
      <c r="E302" s="166"/>
      <c r="F302" s="165">
        <f t="shared" si="41"/>
        <v>0</v>
      </c>
    </row>
    <row r="303" spans="1:6" s="215" customFormat="1" ht="12.75" customHeight="1" x14ac:dyDescent="0.2">
      <c r="A303" s="122">
        <v>2.5</v>
      </c>
      <c r="B303" s="113" t="s">
        <v>382</v>
      </c>
      <c r="C303" s="101">
        <v>950</v>
      </c>
      <c r="D303" s="101" t="s">
        <v>8</v>
      </c>
      <c r="E303" s="160"/>
      <c r="F303" s="165">
        <f t="shared" si="41"/>
        <v>0</v>
      </c>
    </row>
    <row r="304" spans="1:6" s="215" customFormat="1" ht="12.75" customHeight="1" x14ac:dyDescent="0.2">
      <c r="A304" s="85">
        <v>2.6</v>
      </c>
      <c r="B304" s="113" t="s">
        <v>355</v>
      </c>
      <c r="C304" s="101">
        <v>475</v>
      </c>
      <c r="D304" s="216" t="s">
        <v>356</v>
      </c>
      <c r="E304" s="166"/>
      <c r="F304" s="165">
        <f t="shared" si="41"/>
        <v>0</v>
      </c>
    </row>
    <row r="305" spans="1:6" s="154" customFormat="1" ht="12.75" customHeight="1" x14ac:dyDescent="0.2">
      <c r="A305" s="52"/>
      <c r="B305" s="99" t="s">
        <v>376</v>
      </c>
      <c r="C305" s="101"/>
      <c r="D305" s="216"/>
      <c r="E305" s="167"/>
      <c r="F305" s="168">
        <f>SUM(F284:F304)</f>
        <v>0</v>
      </c>
    </row>
    <row r="306" spans="1:6" s="154" customFormat="1" ht="12.75" customHeight="1" x14ac:dyDescent="0.2">
      <c r="A306" s="52"/>
      <c r="B306" s="99"/>
      <c r="C306" s="97"/>
      <c r="D306" s="101"/>
      <c r="E306" s="157"/>
      <c r="F306" s="168"/>
    </row>
    <row r="307" spans="1:6" s="215" customFormat="1" ht="25.5" customHeight="1" x14ac:dyDescent="0.2">
      <c r="A307" s="95" t="s">
        <v>375</v>
      </c>
      <c r="B307" s="119" t="s">
        <v>365</v>
      </c>
      <c r="C307" s="101"/>
      <c r="D307" s="216"/>
      <c r="E307" s="167"/>
      <c r="F307" s="153"/>
    </row>
    <row r="308" spans="1:6" s="215" customFormat="1" ht="9.75" customHeight="1" x14ac:dyDescent="0.2">
      <c r="A308" s="94"/>
      <c r="B308" s="119"/>
      <c r="C308" s="101"/>
      <c r="D308" s="216"/>
      <c r="E308" s="167"/>
      <c r="F308" s="153"/>
    </row>
    <row r="309" spans="1:6" s="215" customFormat="1" ht="12.75" customHeight="1" x14ac:dyDescent="0.2">
      <c r="A309" s="94">
        <v>1</v>
      </c>
      <c r="B309" s="119" t="s">
        <v>264</v>
      </c>
      <c r="C309" s="101"/>
      <c r="D309" s="216"/>
      <c r="E309" s="167"/>
      <c r="F309" s="165"/>
    </row>
    <row r="310" spans="1:6" s="215" customFormat="1" ht="12.75" customHeight="1" x14ac:dyDescent="0.2">
      <c r="A310" s="120">
        <v>1.1000000000000001</v>
      </c>
      <c r="B310" s="113" t="s">
        <v>342</v>
      </c>
      <c r="C310" s="101">
        <v>156.5</v>
      </c>
      <c r="D310" s="101" t="s">
        <v>6</v>
      </c>
      <c r="E310" s="160"/>
      <c r="F310" s="165">
        <f>E310*C310</f>
        <v>0</v>
      </c>
    </row>
    <row r="311" spans="1:6" s="215" customFormat="1" ht="12.75" customHeight="1" x14ac:dyDescent="0.2">
      <c r="A311" s="85">
        <v>1.2</v>
      </c>
      <c r="B311" s="113" t="s">
        <v>266</v>
      </c>
      <c r="C311" s="101">
        <v>173.5</v>
      </c>
      <c r="D311" s="101" t="s">
        <v>24</v>
      </c>
      <c r="E311" s="160"/>
      <c r="F311" s="165">
        <f t="shared" ref="F311:F322" si="42">E311*C311</f>
        <v>0</v>
      </c>
    </row>
    <row r="312" spans="1:6" s="215" customFormat="1" ht="12.75" customHeight="1" x14ac:dyDescent="0.2">
      <c r="A312" s="120">
        <v>1.3</v>
      </c>
      <c r="B312" s="113" t="s">
        <v>17</v>
      </c>
      <c r="C312" s="101">
        <v>57.5</v>
      </c>
      <c r="D312" s="101" t="s">
        <v>6</v>
      </c>
      <c r="E312" s="160"/>
      <c r="F312" s="165">
        <f t="shared" si="42"/>
        <v>0</v>
      </c>
    </row>
    <row r="313" spans="1:6" s="215" customFormat="1" ht="12.75" customHeight="1" x14ac:dyDescent="0.2">
      <c r="A313" s="85">
        <v>1.4</v>
      </c>
      <c r="B313" s="113" t="s">
        <v>54</v>
      </c>
      <c r="C313" s="101">
        <v>104</v>
      </c>
      <c r="D313" s="101" t="s">
        <v>6</v>
      </c>
      <c r="E313" s="166"/>
      <c r="F313" s="165">
        <f t="shared" si="42"/>
        <v>0</v>
      </c>
    </row>
    <row r="314" spans="1:6" s="215" customFormat="1" ht="25.5" x14ac:dyDescent="0.2">
      <c r="A314" s="120">
        <v>1.5</v>
      </c>
      <c r="B314" s="205" t="s">
        <v>385</v>
      </c>
      <c r="C314" s="101">
        <v>195.5</v>
      </c>
      <c r="D314" s="101" t="s">
        <v>6</v>
      </c>
      <c r="E314" s="160"/>
      <c r="F314" s="165">
        <f t="shared" si="42"/>
        <v>0</v>
      </c>
    </row>
    <row r="315" spans="1:6" s="215" customFormat="1" ht="12.75" customHeight="1" x14ac:dyDescent="0.2">
      <c r="A315" s="85">
        <v>1.6</v>
      </c>
      <c r="B315" s="113" t="s">
        <v>343</v>
      </c>
      <c r="C315" s="101">
        <v>104</v>
      </c>
      <c r="D315" s="101" t="s">
        <v>6</v>
      </c>
      <c r="E315" s="160"/>
      <c r="F315" s="165">
        <f t="shared" si="42"/>
        <v>0</v>
      </c>
    </row>
    <row r="316" spans="1:6" s="215" customFormat="1" ht="12.75" customHeight="1" x14ac:dyDescent="0.2">
      <c r="A316" s="120">
        <v>1.7</v>
      </c>
      <c r="B316" s="113" t="s">
        <v>381</v>
      </c>
      <c r="C316" s="101">
        <v>2391</v>
      </c>
      <c r="D316" s="101" t="s">
        <v>344</v>
      </c>
      <c r="E316" s="160"/>
      <c r="F316" s="165">
        <f t="shared" si="42"/>
        <v>0</v>
      </c>
    </row>
    <row r="317" spans="1:6" s="215" customFormat="1" ht="12.75" customHeight="1" x14ac:dyDescent="0.2">
      <c r="A317" s="85">
        <v>1.8</v>
      </c>
      <c r="B317" s="113" t="s">
        <v>345</v>
      </c>
      <c r="C317" s="101">
        <v>57.5</v>
      </c>
      <c r="D317" s="101" t="s">
        <v>6</v>
      </c>
      <c r="E317" s="160"/>
      <c r="F317" s="165">
        <f t="shared" si="42"/>
        <v>0</v>
      </c>
    </row>
    <row r="318" spans="1:6" s="215" customFormat="1" ht="12.75" customHeight="1" x14ac:dyDescent="0.2">
      <c r="A318" s="120">
        <v>1.9</v>
      </c>
      <c r="B318" s="113" t="s">
        <v>380</v>
      </c>
      <c r="C318" s="101">
        <v>556</v>
      </c>
      <c r="D318" s="101" t="s">
        <v>344</v>
      </c>
      <c r="E318" s="160"/>
      <c r="F318" s="165">
        <f t="shared" si="42"/>
        <v>0</v>
      </c>
    </row>
    <row r="319" spans="1:6" s="215" customFormat="1" ht="12.75" customHeight="1" x14ac:dyDescent="0.2">
      <c r="A319" s="49">
        <v>1.1000000000000001</v>
      </c>
      <c r="B319" s="113" t="s">
        <v>346</v>
      </c>
      <c r="C319" s="101">
        <v>50</v>
      </c>
      <c r="D319" s="216" t="s">
        <v>8</v>
      </c>
      <c r="E319" s="166"/>
      <c r="F319" s="165">
        <f t="shared" si="42"/>
        <v>0</v>
      </c>
    </row>
    <row r="320" spans="1:6" s="215" customFormat="1" ht="12.75" customHeight="1" x14ac:dyDescent="0.2">
      <c r="A320" s="49">
        <v>1.1100000000000001</v>
      </c>
      <c r="B320" s="113" t="s">
        <v>357</v>
      </c>
      <c r="C320" s="101">
        <v>161.5</v>
      </c>
      <c r="D320" s="101" t="s">
        <v>6</v>
      </c>
      <c r="E320" s="160"/>
      <c r="F320" s="165">
        <f t="shared" si="42"/>
        <v>0</v>
      </c>
    </row>
    <row r="321" spans="1:6" s="215" customFormat="1" ht="12.75" customHeight="1" x14ac:dyDescent="0.2">
      <c r="A321" s="49">
        <v>1.1200000000000001</v>
      </c>
      <c r="B321" s="113" t="s">
        <v>348</v>
      </c>
      <c r="C321" s="101">
        <v>4.5</v>
      </c>
      <c r="D321" s="216" t="s">
        <v>6</v>
      </c>
      <c r="E321" s="166"/>
      <c r="F321" s="165">
        <f t="shared" si="42"/>
        <v>0</v>
      </c>
    </row>
    <row r="322" spans="1:6" s="215" customFormat="1" ht="12.75" customHeight="1" x14ac:dyDescent="0.2">
      <c r="A322" s="49">
        <v>1.1299999999999999</v>
      </c>
      <c r="B322" s="113" t="s">
        <v>349</v>
      </c>
      <c r="C322" s="101">
        <v>45</v>
      </c>
      <c r="D322" s="216" t="s">
        <v>24</v>
      </c>
      <c r="E322" s="166"/>
      <c r="F322" s="165">
        <f t="shared" si="42"/>
        <v>0</v>
      </c>
    </row>
    <row r="323" spans="1:6" s="215" customFormat="1" ht="12.75" customHeight="1" x14ac:dyDescent="0.2">
      <c r="A323" s="85"/>
      <c r="B323" s="113"/>
      <c r="C323" s="101"/>
      <c r="D323" s="216"/>
      <c r="E323" s="166"/>
      <c r="F323" s="165"/>
    </row>
    <row r="324" spans="1:6" s="215" customFormat="1" ht="12.75" customHeight="1" x14ac:dyDescent="0.2">
      <c r="A324" s="121">
        <v>2</v>
      </c>
      <c r="B324" s="240" t="s">
        <v>350</v>
      </c>
      <c r="C324" s="101"/>
      <c r="D324" s="216"/>
      <c r="E324" s="166"/>
      <c r="F324" s="165">
        <v>0</v>
      </c>
    </row>
    <row r="325" spans="1:6" s="215" customFormat="1" ht="12.75" customHeight="1" x14ac:dyDescent="0.2">
      <c r="A325" s="85">
        <v>2.1</v>
      </c>
      <c r="B325" s="113" t="s">
        <v>358</v>
      </c>
      <c r="C325" s="101">
        <v>300</v>
      </c>
      <c r="D325" s="216" t="s">
        <v>7</v>
      </c>
      <c r="E325" s="166"/>
      <c r="F325" s="165">
        <f t="shared" ref="F325:F330" si="43">E325*C325</f>
        <v>0</v>
      </c>
    </row>
    <row r="326" spans="1:6" s="215" customFormat="1" ht="12.75" customHeight="1" x14ac:dyDescent="0.2">
      <c r="A326" s="122">
        <v>2.2000000000000002</v>
      </c>
      <c r="B326" s="113" t="s">
        <v>384</v>
      </c>
      <c r="C326" s="101">
        <v>50</v>
      </c>
      <c r="D326" s="216" t="s">
        <v>8</v>
      </c>
      <c r="E326" s="166"/>
      <c r="F326" s="165">
        <f t="shared" si="43"/>
        <v>0</v>
      </c>
    </row>
    <row r="327" spans="1:6" s="215" customFormat="1" ht="12.75" customHeight="1" x14ac:dyDescent="0.2">
      <c r="A327" s="85">
        <v>2.2999999999999998</v>
      </c>
      <c r="B327" s="105" t="s">
        <v>359</v>
      </c>
      <c r="C327" s="101">
        <v>50</v>
      </c>
      <c r="D327" s="216" t="s">
        <v>8</v>
      </c>
      <c r="E327" s="166"/>
      <c r="F327" s="165">
        <f t="shared" si="43"/>
        <v>0</v>
      </c>
    </row>
    <row r="328" spans="1:6" s="215" customFormat="1" ht="12.75" customHeight="1" x14ac:dyDescent="0.2">
      <c r="A328" s="122">
        <v>2.4</v>
      </c>
      <c r="B328" s="113" t="s">
        <v>360</v>
      </c>
      <c r="C328" s="101">
        <v>50</v>
      </c>
      <c r="D328" s="216" t="s">
        <v>8</v>
      </c>
      <c r="E328" s="166"/>
      <c r="F328" s="165">
        <f t="shared" si="43"/>
        <v>0</v>
      </c>
    </row>
    <row r="329" spans="1:6" s="215" customFormat="1" ht="12.75" customHeight="1" x14ac:dyDescent="0.2">
      <c r="A329" s="122">
        <v>2.5</v>
      </c>
      <c r="B329" s="113" t="s">
        <v>382</v>
      </c>
      <c r="C329" s="101">
        <v>50</v>
      </c>
      <c r="D329" s="101" t="s">
        <v>8</v>
      </c>
      <c r="E329" s="160"/>
      <c r="F329" s="165">
        <f t="shared" si="43"/>
        <v>0</v>
      </c>
    </row>
    <row r="330" spans="1:6" s="215" customFormat="1" ht="12.75" customHeight="1" x14ac:dyDescent="0.2">
      <c r="A330" s="85">
        <v>2.6</v>
      </c>
      <c r="B330" s="113" t="s">
        <v>355</v>
      </c>
      <c r="C330" s="101">
        <v>25</v>
      </c>
      <c r="D330" s="216" t="s">
        <v>356</v>
      </c>
      <c r="E330" s="166"/>
      <c r="F330" s="165">
        <f t="shared" si="43"/>
        <v>0</v>
      </c>
    </row>
    <row r="331" spans="1:6" s="154" customFormat="1" ht="12.75" customHeight="1" x14ac:dyDescent="0.2">
      <c r="A331" s="52"/>
      <c r="B331" s="99" t="s">
        <v>377</v>
      </c>
      <c r="C331" s="101"/>
      <c r="D331" s="101"/>
      <c r="E331" s="157"/>
      <c r="F331" s="168">
        <f>SUM(F307:F330)</f>
        <v>0</v>
      </c>
    </row>
    <row r="332" spans="1:6" s="154" customFormat="1" ht="12.75" customHeight="1" x14ac:dyDescent="0.2">
      <c r="A332" s="52"/>
      <c r="B332" s="99"/>
      <c r="C332" s="97"/>
      <c r="D332" s="101"/>
      <c r="E332" s="157"/>
      <c r="F332" s="168"/>
    </row>
    <row r="333" spans="1:6" s="154" customFormat="1" ht="12.75" customHeight="1" x14ac:dyDescent="0.2">
      <c r="A333" s="52"/>
      <c r="B333" s="99" t="s">
        <v>361</v>
      </c>
      <c r="C333" s="97"/>
      <c r="D333" s="101"/>
      <c r="E333" s="157"/>
      <c r="F333" s="168">
        <f>+F331+F305</f>
        <v>0</v>
      </c>
    </row>
    <row r="334" spans="1:6" s="154" customFormat="1" ht="12.75" customHeight="1" x14ac:dyDescent="0.2">
      <c r="A334" s="52"/>
      <c r="B334" s="99"/>
      <c r="C334" s="97"/>
      <c r="D334" s="101"/>
      <c r="E334" s="157"/>
      <c r="F334" s="168"/>
    </row>
    <row r="335" spans="1:6" s="220" customFormat="1" x14ac:dyDescent="0.2">
      <c r="A335" s="217" t="s">
        <v>19</v>
      </c>
      <c r="B335" s="125" t="s">
        <v>20</v>
      </c>
      <c r="C335" s="218"/>
      <c r="D335" s="130"/>
      <c r="E335" s="98"/>
      <c r="F335" s="219"/>
    </row>
    <row r="336" spans="1:6" s="220" customFormat="1" x14ac:dyDescent="0.2">
      <c r="A336" s="217"/>
      <c r="B336" s="125"/>
      <c r="C336" s="218"/>
      <c r="D336" s="130"/>
      <c r="E336" s="98"/>
      <c r="F336" s="219"/>
    </row>
    <row r="337" spans="1:7" s="220" customFormat="1" x14ac:dyDescent="0.2">
      <c r="A337" s="123">
        <v>1</v>
      </c>
      <c r="B337" s="124" t="s">
        <v>282</v>
      </c>
      <c r="C337" s="97"/>
      <c r="D337" s="101"/>
      <c r="E337" s="157"/>
      <c r="F337" s="169"/>
    </row>
    <row r="338" spans="1:7" s="220" customFormat="1" x14ac:dyDescent="0.2">
      <c r="A338" s="91"/>
      <c r="B338" s="125"/>
      <c r="C338" s="114"/>
      <c r="D338" s="101"/>
      <c r="E338" s="96"/>
      <c r="F338" s="170"/>
    </row>
    <row r="339" spans="1:7" s="220" customFormat="1" x14ac:dyDescent="0.2">
      <c r="A339" s="126">
        <v>1.1000000000000001</v>
      </c>
      <c r="B339" s="125" t="s">
        <v>283</v>
      </c>
      <c r="C339" s="114"/>
      <c r="D339" s="101"/>
      <c r="E339" s="96"/>
      <c r="F339" s="170"/>
    </row>
    <row r="340" spans="1:7" s="220" customFormat="1" x14ac:dyDescent="0.2">
      <c r="A340" s="126" t="s">
        <v>68</v>
      </c>
      <c r="B340" s="125" t="s">
        <v>284</v>
      </c>
      <c r="C340" s="114"/>
      <c r="D340" s="101"/>
      <c r="E340" s="96"/>
      <c r="F340" s="170"/>
    </row>
    <row r="341" spans="1:7" s="220" customFormat="1" x14ac:dyDescent="0.2">
      <c r="A341" s="89" t="s">
        <v>285</v>
      </c>
      <c r="B341" s="127" t="s">
        <v>286</v>
      </c>
      <c r="C341" s="112">
        <v>2250</v>
      </c>
      <c r="D341" s="101" t="s">
        <v>6</v>
      </c>
      <c r="E341" s="96"/>
      <c r="F341" s="92">
        <f t="shared" ref="F341:F369" si="44">ROUND(E341*C341,2)</f>
        <v>0</v>
      </c>
      <c r="G341" s="221"/>
    </row>
    <row r="342" spans="1:7" s="220" customFormat="1" ht="25.5" x14ac:dyDescent="0.2">
      <c r="A342" s="89" t="s">
        <v>287</v>
      </c>
      <c r="B342" s="127" t="s">
        <v>386</v>
      </c>
      <c r="C342" s="112">
        <v>3150</v>
      </c>
      <c r="D342" s="101" t="s">
        <v>6</v>
      </c>
      <c r="E342" s="96"/>
      <c r="F342" s="92">
        <f t="shared" si="44"/>
        <v>0</v>
      </c>
      <c r="G342" s="221"/>
    </row>
    <row r="343" spans="1:7" s="220" customFormat="1" x14ac:dyDescent="0.2">
      <c r="A343" s="91"/>
      <c r="B343" s="125"/>
      <c r="C343" s="114"/>
      <c r="D343" s="101"/>
      <c r="E343" s="96"/>
      <c r="F343" s="92">
        <f t="shared" si="44"/>
        <v>0</v>
      </c>
    </row>
    <row r="344" spans="1:7" s="220" customFormat="1" x14ac:dyDescent="0.2">
      <c r="A344" s="126" t="s">
        <v>69</v>
      </c>
      <c r="B344" s="128" t="s">
        <v>288</v>
      </c>
      <c r="C344" s="112"/>
      <c r="D344" s="101"/>
      <c r="E344" s="96"/>
      <c r="F344" s="92">
        <f t="shared" si="44"/>
        <v>0</v>
      </c>
    </row>
    <row r="345" spans="1:7" s="220" customFormat="1" x14ac:dyDescent="0.2">
      <c r="A345" s="89" t="s">
        <v>289</v>
      </c>
      <c r="B345" s="105" t="s">
        <v>290</v>
      </c>
      <c r="C345" s="112">
        <v>1800</v>
      </c>
      <c r="D345" s="101" t="s">
        <v>24</v>
      </c>
      <c r="E345" s="96"/>
      <c r="F345" s="92">
        <f t="shared" si="44"/>
        <v>0</v>
      </c>
      <c r="G345" s="221"/>
    </row>
    <row r="346" spans="1:7" s="223" customFormat="1" x14ac:dyDescent="0.2">
      <c r="A346" s="89" t="s">
        <v>291</v>
      </c>
      <c r="B346" s="127" t="s">
        <v>292</v>
      </c>
      <c r="C346" s="112">
        <v>2250</v>
      </c>
      <c r="D346" s="101" t="s">
        <v>50</v>
      </c>
      <c r="E346" s="96"/>
      <c r="F346" s="92">
        <f t="shared" si="44"/>
        <v>0</v>
      </c>
      <c r="G346" s="222"/>
    </row>
    <row r="347" spans="1:7" s="220" customFormat="1" x14ac:dyDescent="0.2">
      <c r="A347" s="89"/>
      <c r="B347" s="127"/>
      <c r="C347" s="112"/>
      <c r="D347" s="101"/>
      <c r="E347" s="96"/>
      <c r="F347" s="92">
        <f t="shared" si="44"/>
        <v>0</v>
      </c>
    </row>
    <row r="348" spans="1:7" s="220" customFormat="1" x14ac:dyDescent="0.2">
      <c r="A348" s="126">
        <v>1.2</v>
      </c>
      <c r="B348" s="128" t="s">
        <v>293</v>
      </c>
      <c r="C348" s="129"/>
      <c r="D348" s="130"/>
      <c r="E348" s="98"/>
      <c r="F348" s="92">
        <f t="shared" si="44"/>
        <v>0</v>
      </c>
    </row>
    <row r="349" spans="1:7" s="220" customFormat="1" x14ac:dyDescent="0.2">
      <c r="A349" s="126" t="s">
        <v>71</v>
      </c>
      <c r="B349" s="128" t="s">
        <v>337</v>
      </c>
      <c r="C349" s="129"/>
      <c r="D349" s="130"/>
      <c r="E349" s="98"/>
      <c r="F349" s="92">
        <f t="shared" si="44"/>
        <v>0</v>
      </c>
    </row>
    <row r="350" spans="1:7" s="220" customFormat="1" x14ac:dyDescent="0.2">
      <c r="A350" s="89" t="s">
        <v>294</v>
      </c>
      <c r="B350" s="127" t="s">
        <v>295</v>
      </c>
      <c r="C350" s="112">
        <v>360</v>
      </c>
      <c r="D350" s="101" t="s">
        <v>50</v>
      </c>
      <c r="E350" s="96"/>
      <c r="F350" s="92">
        <f t="shared" si="44"/>
        <v>0</v>
      </c>
      <c r="G350" s="221"/>
    </row>
    <row r="351" spans="1:7" s="220" customFormat="1" x14ac:dyDescent="0.2">
      <c r="A351" s="89" t="s">
        <v>296</v>
      </c>
      <c r="B351" s="127" t="s">
        <v>297</v>
      </c>
      <c r="C351" s="112">
        <v>180</v>
      </c>
      <c r="D351" s="101" t="s">
        <v>50</v>
      </c>
      <c r="E351" s="96"/>
      <c r="F351" s="92">
        <f t="shared" si="44"/>
        <v>0</v>
      </c>
      <c r="G351" s="221"/>
    </row>
    <row r="352" spans="1:7" s="220" customFormat="1" x14ac:dyDescent="0.2">
      <c r="A352" s="89" t="s">
        <v>298</v>
      </c>
      <c r="B352" s="127" t="s">
        <v>299</v>
      </c>
      <c r="C352" s="112">
        <v>180</v>
      </c>
      <c r="D352" s="101" t="s">
        <v>50</v>
      </c>
      <c r="E352" s="96"/>
      <c r="F352" s="92">
        <f t="shared" si="44"/>
        <v>0</v>
      </c>
      <c r="G352" s="221"/>
    </row>
    <row r="353" spans="1:7" s="220" customFormat="1" x14ac:dyDescent="0.2">
      <c r="A353" s="89" t="s">
        <v>300</v>
      </c>
      <c r="B353" s="127" t="s">
        <v>301</v>
      </c>
      <c r="C353" s="112">
        <v>90</v>
      </c>
      <c r="D353" s="101" t="s">
        <v>50</v>
      </c>
      <c r="E353" s="96"/>
      <c r="F353" s="92">
        <f t="shared" si="44"/>
        <v>0</v>
      </c>
      <c r="G353" s="221"/>
    </row>
    <row r="354" spans="1:7" s="220" customFormat="1" x14ac:dyDescent="0.2">
      <c r="A354" s="89" t="s">
        <v>302</v>
      </c>
      <c r="B354" s="127" t="s">
        <v>303</v>
      </c>
      <c r="C354" s="112">
        <v>18</v>
      </c>
      <c r="D354" s="101" t="s">
        <v>50</v>
      </c>
      <c r="E354" s="96"/>
      <c r="F354" s="92">
        <f t="shared" si="44"/>
        <v>0</v>
      </c>
      <c r="G354" s="221"/>
    </row>
    <row r="355" spans="1:7" s="220" customFormat="1" x14ac:dyDescent="0.2">
      <c r="A355" s="89" t="s">
        <v>302</v>
      </c>
      <c r="B355" s="127" t="s">
        <v>304</v>
      </c>
      <c r="C355" s="112">
        <v>18</v>
      </c>
      <c r="D355" s="101" t="s">
        <v>50</v>
      </c>
      <c r="E355" s="96"/>
      <c r="F355" s="92">
        <f>ROUND(E355*C355,2)</f>
        <v>0</v>
      </c>
      <c r="G355" s="221"/>
    </row>
    <row r="356" spans="1:7" s="220" customFormat="1" x14ac:dyDescent="0.2">
      <c r="A356" s="89"/>
      <c r="B356" s="127"/>
      <c r="C356" s="112"/>
      <c r="D356" s="101"/>
      <c r="E356" s="96"/>
      <c r="F356" s="92"/>
    </row>
    <row r="357" spans="1:7" s="220" customFormat="1" x14ac:dyDescent="0.2">
      <c r="A357" s="126" t="s">
        <v>70</v>
      </c>
      <c r="B357" s="128" t="s">
        <v>338</v>
      </c>
      <c r="C357" s="129"/>
      <c r="D357" s="130"/>
      <c r="E357" s="96"/>
      <c r="F357" s="92"/>
    </row>
    <row r="358" spans="1:7" s="220" customFormat="1" x14ac:dyDescent="0.2">
      <c r="A358" s="89" t="s">
        <v>305</v>
      </c>
      <c r="B358" s="127" t="s">
        <v>306</v>
      </c>
      <c r="C358" s="112">
        <v>720</v>
      </c>
      <c r="D358" s="101" t="s">
        <v>8</v>
      </c>
      <c r="E358" s="96"/>
      <c r="F358" s="92">
        <f t="shared" si="44"/>
        <v>0</v>
      </c>
      <c r="G358" s="221"/>
    </row>
    <row r="359" spans="1:7" s="220" customFormat="1" x14ac:dyDescent="0.2">
      <c r="A359" s="89" t="s">
        <v>307</v>
      </c>
      <c r="B359" s="127" t="s">
        <v>308</v>
      </c>
      <c r="C359" s="112">
        <v>360</v>
      </c>
      <c r="D359" s="101" t="s">
        <v>8</v>
      </c>
      <c r="E359" s="96"/>
      <c r="F359" s="92">
        <f t="shared" si="44"/>
        <v>0</v>
      </c>
      <c r="G359" s="221"/>
    </row>
    <row r="360" spans="1:7" s="220" customFormat="1" x14ac:dyDescent="0.2">
      <c r="A360" s="89" t="s">
        <v>309</v>
      </c>
      <c r="B360" s="127" t="s">
        <v>310</v>
      </c>
      <c r="C360" s="112">
        <v>360</v>
      </c>
      <c r="D360" s="101" t="s">
        <v>8</v>
      </c>
      <c r="E360" s="96"/>
      <c r="F360" s="92">
        <f t="shared" si="44"/>
        <v>0</v>
      </c>
      <c r="G360" s="221"/>
    </row>
    <row r="361" spans="1:7" s="220" customFormat="1" x14ac:dyDescent="0.2">
      <c r="A361" s="89" t="s">
        <v>311</v>
      </c>
      <c r="B361" s="127" t="s">
        <v>312</v>
      </c>
      <c r="C361" s="112">
        <v>180</v>
      </c>
      <c r="D361" s="101" t="s">
        <v>8</v>
      </c>
      <c r="E361" s="96"/>
      <c r="F361" s="92">
        <f t="shared" si="44"/>
        <v>0</v>
      </c>
      <c r="G361" s="221"/>
    </row>
    <row r="362" spans="1:7" s="220" customFormat="1" x14ac:dyDescent="0.2">
      <c r="A362" s="89" t="s">
        <v>313</v>
      </c>
      <c r="B362" s="127" t="s">
        <v>314</v>
      </c>
      <c r="C362" s="112">
        <v>36</v>
      </c>
      <c r="D362" s="101" t="s">
        <v>8</v>
      </c>
      <c r="E362" s="96"/>
      <c r="F362" s="92">
        <f t="shared" si="44"/>
        <v>0</v>
      </c>
      <c r="G362" s="221"/>
    </row>
    <row r="363" spans="1:7" s="220" customFormat="1" x14ac:dyDescent="0.2">
      <c r="A363" s="89" t="s">
        <v>313</v>
      </c>
      <c r="B363" s="127" t="s">
        <v>315</v>
      </c>
      <c r="C363" s="112">
        <v>36</v>
      </c>
      <c r="D363" s="101" t="s">
        <v>8</v>
      </c>
      <c r="E363" s="96"/>
      <c r="F363" s="92">
        <f>ROUND(E363*C363,2)</f>
        <v>0</v>
      </c>
      <c r="G363" s="221"/>
    </row>
    <row r="364" spans="1:7" s="220" customFormat="1" x14ac:dyDescent="0.2">
      <c r="A364" s="89"/>
      <c r="B364" s="127"/>
      <c r="C364" s="112"/>
      <c r="D364" s="101"/>
      <c r="E364" s="96"/>
      <c r="F364" s="92">
        <f t="shared" si="44"/>
        <v>0</v>
      </c>
    </row>
    <row r="365" spans="1:7" s="220" customFormat="1" x14ac:dyDescent="0.2">
      <c r="A365" s="91">
        <v>2</v>
      </c>
      <c r="B365" s="128" t="s">
        <v>316</v>
      </c>
      <c r="C365" s="129"/>
      <c r="D365" s="130"/>
      <c r="E365" s="98"/>
      <c r="F365" s="92">
        <f>ROUND(E365*C365,2)</f>
        <v>0</v>
      </c>
    </row>
    <row r="366" spans="1:7" s="220" customFormat="1" x14ac:dyDescent="0.2">
      <c r="A366" s="89">
        <v>2.1</v>
      </c>
      <c r="B366" s="127" t="s">
        <v>317</v>
      </c>
      <c r="C366" s="112">
        <v>144</v>
      </c>
      <c r="D366" s="101" t="s">
        <v>58</v>
      </c>
      <c r="E366" s="96"/>
      <c r="F366" s="92">
        <f>ROUND(E366*C366,2)</f>
        <v>0</v>
      </c>
      <c r="G366" s="221"/>
    </row>
    <row r="367" spans="1:7" s="220" customFormat="1" x14ac:dyDescent="0.2">
      <c r="A367" s="89">
        <v>2.2000000000000002</v>
      </c>
      <c r="B367" s="241" t="s">
        <v>318</v>
      </c>
      <c r="C367" s="112">
        <v>72</v>
      </c>
      <c r="D367" s="101" t="s">
        <v>58</v>
      </c>
      <c r="E367" s="96"/>
      <c r="F367" s="92">
        <f>ROUND(E367*C367,2)</f>
        <v>0</v>
      </c>
      <c r="G367" s="221"/>
    </row>
    <row r="368" spans="1:7" s="220" customFormat="1" x14ac:dyDescent="0.2">
      <c r="A368" s="89">
        <v>2.2999999999999998</v>
      </c>
      <c r="B368" s="241" t="s">
        <v>319</v>
      </c>
      <c r="C368" s="112">
        <v>52</v>
      </c>
      <c r="D368" s="101" t="s">
        <v>58</v>
      </c>
      <c r="E368" s="96"/>
      <c r="F368" s="92">
        <f>ROUND(E368*C368,2)</f>
        <v>0</v>
      </c>
      <c r="G368" s="221"/>
    </row>
    <row r="369" spans="1:226" s="220" customFormat="1" x14ac:dyDescent="0.2">
      <c r="A369" s="99"/>
      <c r="B369" s="105"/>
      <c r="C369" s="115"/>
      <c r="D369" s="131"/>
      <c r="E369" s="171"/>
      <c r="F369" s="92">
        <f t="shared" si="44"/>
        <v>0</v>
      </c>
    </row>
    <row r="370" spans="1:226" s="173" customFormat="1" x14ac:dyDescent="0.2">
      <c r="A370" s="93">
        <v>3</v>
      </c>
      <c r="B370" s="242" t="s">
        <v>328</v>
      </c>
      <c r="C370" s="97"/>
      <c r="D370" s="101"/>
      <c r="E370" s="157"/>
      <c r="F370" s="172">
        <f t="shared" ref="F370:F377" si="45">ROUND(C370*E370,2)</f>
        <v>0</v>
      </c>
    </row>
    <row r="371" spans="1:226" s="154" customFormat="1" x14ac:dyDescent="0.2">
      <c r="A371" s="85">
        <v>3.1</v>
      </c>
      <c r="B371" s="105" t="s">
        <v>320</v>
      </c>
      <c r="C371" s="97">
        <v>6179.34</v>
      </c>
      <c r="D371" s="101" t="s">
        <v>6</v>
      </c>
      <c r="E371" s="157"/>
      <c r="F371" s="224">
        <f t="shared" si="45"/>
        <v>0</v>
      </c>
      <c r="G371" s="225"/>
    </row>
    <row r="372" spans="1:226" s="154" customFormat="1" ht="25.5" x14ac:dyDescent="0.2">
      <c r="A372" s="85">
        <v>3.2</v>
      </c>
      <c r="B372" s="105" t="s">
        <v>387</v>
      </c>
      <c r="C372" s="97">
        <v>7724.17</v>
      </c>
      <c r="D372" s="101" t="s">
        <v>6</v>
      </c>
      <c r="E372" s="157"/>
      <c r="F372" s="224">
        <f t="shared" si="45"/>
        <v>0</v>
      </c>
      <c r="G372" s="225"/>
    </row>
    <row r="373" spans="1:226" s="173" customFormat="1" ht="14.25" customHeight="1" x14ac:dyDescent="0.2">
      <c r="A373" s="85">
        <v>3.3</v>
      </c>
      <c r="B373" s="51" t="s">
        <v>339</v>
      </c>
      <c r="C373" s="112">
        <v>7385.26</v>
      </c>
      <c r="D373" s="101" t="s">
        <v>6</v>
      </c>
      <c r="E373" s="157"/>
      <c r="F373" s="172">
        <f t="shared" si="45"/>
        <v>0</v>
      </c>
      <c r="G373" s="174"/>
    </row>
    <row r="374" spans="1:226" s="176" customFormat="1" ht="25.5" x14ac:dyDescent="0.2">
      <c r="A374" s="85">
        <v>3.4</v>
      </c>
      <c r="B374" s="132" t="s">
        <v>321</v>
      </c>
      <c r="C374" s="112">
        <v>7015.99</v>
      </c>
      <c r="D374" s="101" t="s">
        <v>6</v>
      </c>
      <c r="E374" s="160"/>
      <c r="F374" s="226">
        <f t="shared" si="45"/>
        <v>0</v>
      </c>
      <c r="G374" s="175"/>
    </row>
    <row r="375" spans="1:226" s="176" customFormat="1" x14ac:dyDescent="0.2">
      <c r="A375" s="85">
        <v>3.5</v>
      </c>
      <c r="B375" s="132" t="s">
        <v>388</v>
      </c>
      <c r="C375" s="112">
        <v>30896.68</v>
      </c>
      <c r="D375" s="101" t="s">
        <v>24</v>
      </c>
      <c r="E375" s="157"/>
      <c r="F375" s="226">
        <f t="shared" si="45"/>
        <v>0</v>
      </c>
      <c r="G375" s="175"/>
    </row>
    <row r="376" spans="1:226" s="173" customFormat="1" ht="25.5" x14ac:dyDescent="0.2">
      <c r="A376" s="85">
        <v>3.6</v>
      </c>
      <c r="B376" s="51" t="s">
        <v>334</v>
      </c>
      <c r="C376" s="97">
        <v>30896.68</v>
      </c>
      <c r="D376" s="101" t="s">
        <v>24</v>
      </c>
      <c r="E376" s="157"/>
      <c r="F376" s="172">
        <f t="shared" si="45"/>
        <v>0</v>
      </c>
      <c r="G376" s="174"/>
    </row>
    <row r="377" spans="1:226" s="178" customFormat="1" x14ac:dyDescent="0.2">
      <c r="A377" s="85">
        <v>3.7</v>
      </c>
      <c r="B377" s="132" t="s">
        <v>322</v>
      </c>
      <c r="C377" s="112">
        <v>169931.75</v>
      </c>
      <c r="D377" s="101" t="s">
        <v>323</v>
      </c>
      <c r="E377" s="160"/>
      <c r="F377" s="172">
        <f t="shared" si="45"/>
        <v>0</v>
      </c>
      <c r="G377" s="177"/>
    </row>
    <row r="378" spans="1:226" s="179" customFormat="1" x14ac:dyDescent="0.2">
      <c r="A378" s="133"/>
      <c r="B378" s="105"/>
      <c r="C378" s="97"/>
      <c r="D378" s="101"/>
      <c r="E378" s="157"/>
      <c r="F378" s="92"/>
    </row>
    <row r="379" spans="1:226" s="228" customFormat="1" ht="63.75" x14ac:dyDescent="0.2">
      <c r="A379" s="85">
        <v>4</v>
      </c>
      <c r="B379" s="127" t="s">
        <v>324</v>
      </c>
      <c r="C379" s="112">
        <v>1</v>
      </c>
      <c r="D379" s="101" t="s">
        <v>25</v>
      </c>
      <c r="E379" s="160"/>
      <c r="F379" s="172">
        <f>+E379*C379</f>
        <v>0</v>
      </c>
      <c r="G379" s="227"/>
      <c r="H379" s="227"/>
      <c r="I379" s="227"/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  <c r="Y379" s="227"/>
      <c r="Z379" s="227"/>
      <c r="AA379" s="227"/>
      <c r="AB379" s="227"/>
      <c r="AC379" s="227"/>
      <c r="AD379" s="227"/>
      <c r="AE379" s="227"/>
      <c r="AF379" s="227"/>
      <c r="AG379" s="227"/>
      <c r="AH379" s="227"/>
      <c r="AI379" s="227"/>
      <c r="AJ379" s="227"/>
      <c r="AK379" s="227"/>
      <c r="AL379" s="227"/>
      <c r="AM379" s="227"/>
      <c r="AN379" s="227"/>
      <c r="AO379" s="227"/>
      <c r="AP379" s="227"/>
      <c r="AQ379" s="227"/>
      <c r="AR379" s="227"/>
      <c r="AS379" s="227"/>
      <c r="AT379" s="227"/>
      <c r="AU379" s="227"/>
      <c r="AV379" s="227"/>
      <c r="AW379" s="227"/>
      <c r="AX379" s="227"/>
      <c r="AY379" s="227"/>
      <c r="AZ379" s="227"/>
      <c r="BA379" s="227"/>
      <c r="BB379" s="227"/>
      <c r="BC379" s="227"/>
      <c r="BD379" s="227"/>
      <c r="BE379" s="227"/>
      <c r="BF379" s="227"/>
      <c r="BG379" s="227"/>
      <c r="BH379" s="227"/>
      <c r="BI379" s="227"/>
      <c r="BJ379" s="227"/>
      <c r="BK379" s="227"/>
      <c r="BL379" s="227"/>
      <c r="BM379" s="227"/>
      <c r="BN379" s="227"/>
      <c r="BO379" s="227"/>
      <c r="BP379" s="227"/>
      <c r="BQ379" s="227"/>
      <c r="BR379" s="227"/>
      <c r="BS379" s="227"/>
      <c r="BT379" s="227"/>
      <c r="BU379" s="227"/>
      <c r="BV379" s="227"/>
      <c r="BW379" s="227"/>
      <c r="BX379" s="227"/>
      <c r="BY379" s="227"/>
      <c r="BZ379" s="227"/>
      <c r="CA379" s="227"/>
      <c r="CB379" s="227"/>
      <c r="CC379" s="227"/>
      <c r="CD379" s="227"/>
      <c r="CE379" s="227"/>
      <c r="CF379" s="227"/>
      <c r="CG379" s="227"/>
      <c r="CH379" s="227"/>
      <c r="CI379" s="227"/>
      <c r="CJ379" s="227"/>
      <c r="CK379" s="227"/>
      <c r="CL379" s="227"/>
      <c r="CM379" s="227"/>
      <c r="CN379" s="227"/>
      <c r="CO379" s="227"/>
      <c r="CP379" s="227"/>
      <c r="CQ379" s="227"/>
      <c r="CR379" s="227"/>
      <c r="CS379" s="227"/>
      <c r="CT379" s="227"/>
      <c r="CU379" s="227"/>
      <c r="CV379" s="227"/>
      <c r="CW379" s="227"/>
      <c r="CX379" s="227"/>
      <c r="CY379" s="227"/>
      <c r="CZ379" s="227"/>
      <c r="DA379" s="227"/>
      <c r="DB379" s="227"/>
      <c r="DC379" s="227"/>
      <c r="DD379" s="227"/>
      <c r="DE379" s="227"/>
      <c r="DF379" s="227"/>
      <c r="DG379" s="227"/>
      <c r="DH379" s="227"/>
      <c r="DI379" s="227"/>
      <c r="DJ379" s="227"/>
      <c r="DK379" s="227"/>
      <c r="DL379" s="227"/>
      <c r="DM379" s="227"/>
      <c r="DN379" s="227"/>
      <c r="DO379" s="227"/>
      <c r="DP379" s="227"/>
      <c r="DQ379" s="227"/>
      <c r="DR379" s="227"/>
      <c r="DS379" s="227"/>
      <c r="DT379" s="227"/>
      <c r="DU379" s="227"/>
      <c r="DV379" s="227"/>
      <c r="DW379" s="227"/>
      <c r="DX379" s="227"/>
      <c r="DY379" s="227"/>
      <c r="DZ379" s="227"/>
      <c r="EA379" s="227"/>
      <c r="EB379" s="227"/>
      <c r="EC379" s="227"/>
      <c r="ED379" s="227"/>
      <c r="EE379" s="227"/>
      <c r="EF379" s="227"/>
      <c r="EG379" s="227"/>
      <c r="EH379" s="227"/>
      <c r="EI379" s="227"/>
      <c r="EJ379" s="227"/>
      <c r="EK379" s="227"/>
      <c r="EL379" s="227"/>
      <c r="EM379" s="227"/>
      <c r="EN379" s="227"/>
      <c r="EO379" s="227"/>
      <c r="EP379" s="227"/>
      <c r="EQ379" s="227"/>
      <c r="ER379" s="227"/>
      <c r="ES379" s="227"/>
      <c r="ET379" s="227"/>
      <c r="EU379" s="227"/>
      <c r="EV379" s="227"/>
      <c r="EW379" s="227"/>
      <c r="EX379" s="227"/>
      <c r="EY379" s="227"/>
      <c r="EZ379" s="227"/>
      <c r="FA379" s="227"/>
      <c r="FB379" s="227"/>
      <c r="FC379" s="227"/>
      <c r="FD379" s="227"/>
      <c r="FE379" s="227"/>
      <c r="FF379" s="227"/>
      <c r="FG379" s="227"/>
      <c r="FH379" s="227"/>
      <c r="FI379" s="227"/>
      <c r="FJ379" s="227"/>
      <c r="FK379" s="227"/>
      <c r="FL379" s="227"/>
      <c r="FM379" s="227"/>
      <c r="FN379" s="227"/>
      <c r="FO379" s="227"/>
      <c r="FP379" s="227"/>
      <c r="FQ379" s="227"/>
      <c r="FR379" s="227"/>
      <c r="FS379" s="227"/>
      <c r="FT379" s="227"/>
      <c r="FU379" s="227"/>
      <c r="FV379" s="227"/>
      <c r="FW379" s="227"/>
      <c r="FX379" s="227"/>
      <c r="FY379" s="227"/>
      <c r="FZ379" s="227"/>
      <c r="GA379" s="227"/>
      <c r="GB379" s="227"/>
      <c r="GC379" s="227"/>
      <c r="GD379" s="227"/>
      <c r="GE379" s="227"/>
      <c r="GF379" s="227"/>
      <c r="GG379" s="227"/>
      <c r="GH379" s="227"/>
      <c r="GI379" s="227"/>
      <c r="GJ379" s="227"/>
      <c r="GK379" s="227"/>
      <c r="GL379" s="227"/>
      <c r="GM379" s="227"/>
      <c r="GN379" s="227"/>
      <c r="GO379" s="227"/>
      <c r="GP379" s="227"/>
      <c r="GQ379" s="227"/>
      <c r="GR379" s="227"/>
      <c r="GS379" s="227"/>
      <c r="GT379" s="227"/>
      <c r="GU379" s="227"/>
      <c r="GV379" s="227"/>
      <c r="GW379" s="227"/>
      <c r="GX379" s="227"/>
      <c r="GY379" s="227"/>
      <c r="GZ379" s="227"/>
      <c r="HA379" s="227"/>
      <c r="HB379" s="227"/>
      <c r="HC379" s="227"/>
      <c r="HD379" s="227"/>
      <c r="HE379" s="227"/>
      <c r="HF379" s="227"/>
      <c r="HG379" s="227"/>
      <c r="HH379" s="227"/>
      <c r="HI379" s="227"/>
      <c r="HJ379" s="227"/>
      <c r="HK379" s="227"/>
      <c r="HL379" s="227"/>
      <c r="HM379" s="227"/>
      <c r="HN379" s="227"/>
      <c r="HO379" s="227"/>
    </row>
    <row r="380" spans="1:226" s="228" customFormat="1" ht="38.25" x14ac:dyDescent="0.2">
      <c r="A380" s="85">
        <v>5</v>
      </c>
      <c r="B380" s="127" t="s">
        <v>325</v>
      </c>
      <c r="C380" s="160"/>
      <c r="D380" s="101" t="s">
        <v>326</v>
      </c>
      <c r="E380" s="160"/>
      <c r="F380" s="172">
        <f>ROUND(E380*C380,2)</f>
        <v>0</v>
      </c>
      <c r="G380" s="227"/>
      <c r="H380" s="227"/>
      <c r="I380" s="227"/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  <c r="Y380" s="227"/>
      <c r="Z380" s="227"/>
      <c r="AA380" s="227"/>
      <c r="AB380" s="227"/>
      <c r="AC380" s="227"/>
      <c r="AD380" s="227"/>
      <c r="AE380" s="227"/>
      <c r="AF380" s="227"/>
      <c r="AG380" s="227"/>
      <c r="AH380" s="227"/>
      <c r="AI380" s="227"/>
      <c r="AJ380" s="227"/>
      <c r="AK380" s="227"/>
      <c r="AL380" s="227"/>
      <c r="AM380" s="227"/>
      <c r="AN380" s="227"/>
      <c r="AO380" s="227"/>
      <c r="AP380" s="227"/>
      <c r="AQ380" s="227"/>
      <c r="AR380" s="227"/>
      <c r="AS380" s="227"/>
      <c r="AT380" s="227"/>
      <c r="AU380" s="227"/>
      <c r="AV380" s="227"/>
      <c r="AW380" s="227"/>
      <c r="AX380" s="227"/>
      <c r="AY380" s="227"/>
      <c r="AZ380" s="227"/>
      <c r="BA380" s="227"/>
      <c r="BB380" s="227"/>
      <c r="BC380" s="227"/>
      <c r="BD380" s="227"/>
      <c r="BE380" s="227"/>
      <c r="BF380" s="227"/>
      <c r="BG380" s="227"/>
      <c r="BH380" s="227"/>
      <c r="BI380" s="227"/>
      <c r="BJ380" s="227"/>
      <c r="BK380" s="227"/>
      <c r="BL380" s="227"/>
      <c r="BM380" s="227"/>
      <c r="BN380" s="227"/>
      <c r="BO380" s="227"/>
      <c r="BP380" s="227"/>
      <c r="BQ380" s="227"/>
      <c r="BR380" s="227"/>
      <c r="BS380" s="227"/>
      <c r="BT380" s="227"/>
      <c r="BU380" s="227"/>
      <c r="BV380" s="227"/>
      <c r="BW380" s="227"/>
      <c r="BX380" s="227"/>
      <c r="BY380" s="227"/>
      <c r="BZ380" s="227"/>
      <c r="CA380" s="227"/>
      <c r="CB380" s="227"/>
      <c r="CC380" s="227"/>
      <c r="CD380" s="227"/>
      <c r="CE380" s="227"/>
      <c r="CF380" s="227"/>
      <c r="CG380" s="227"/>
      <c r="CH380" s="227"/>
      <c r="CI380" s="227"/>
      <c r="CJ380" s="227"/>
      <c r="CK380" s="227"/>
      <c r="CL380" s="227"/>
      <c r="CM380" s="227"/>
      <c r="CN380" s="227"/>
      <c r="CO380" s="227"/>
      <c r="CP380" s="227"/>
      <c r="CQ380" s="227"/>
      <c r="CR380" s="227"/>
      <c r="CS380" s="227"/>
      <c r="CT380" s="227"/>
      <c r="CU380" s="227"/>
      <c r="CV380" s="227"/>
      <c r="CW380" s="227"/>
      <c r="CX380" s="227"/>
      <c r="CY380" s="227"/>
      <c r="CZ380" s="227"/>
      <c r="DA380" s="227"/>
      <c r="DB380" s="227"/>
      <c r="DC380" s="227"/>
      <c r="DD380" s="227"/>
      <c r="DE380" s="227"/>
      <c r="DF380" s="227"/>
      <c r="DG380" s="227"/>
      <c r="DH380" s="227"/>
      <c r="DI380" s="227"/>
      <c r="DJ380" s="227"/>
      <c r="DK380" s="227"/>
      <c r="DL380" s="227"/>
      <c r="DM380" s="227"/>
      <c r="DN380" s="227"/>
      <c r="DO380" s="227"/>
      <c r="DP380" s="227"/>
      <c r="DQ380" s="227"/>
      <c r="DR380" s="227"/>
      <c r="DS380" s="227"/>
      <c r="DT380" s="227"/>
      <c r="DU380" s="227"/>
      <c r="DV380" s="227"/>
      <c r="DW380" s="227"/>
      <c r="DX380" s="227"/>
      <c r="DY380" s="227"/>
      <c r="DZ380" s="227"/>
      <c r="EA380" s="227"/>
      <c r="EB380" s="227"/>
      <c r="EC380" s="227"/>
      <c r="ED380" s="227"/>
      <c r="EE380" s="227"/>
      <c r="EF380" s="227"/>
      <c r="EG380" s="227"/>
      <c r="EH380" s="227"/>
      <c r="EI380" s="227"/>
      <c r="EJ380" s="227"/>
      <c r="EK380" s="227"/>
      <c r="EL380" s="227"/>
      <c r="EM380" s="227"/>
      <c r="EN380" s="227"/>
      <c r="EO380" s="227"/>
      <c r="EP380" s="227"/>
      <c r="EQ380" s="227"/>
      <c r="ER380" s="227"/>
      <c r="ES380" s="227"/>
      <c r="ET380" s="227"/>
      <c r="EU380" s="227"/>
      <c r="EV380" s="227"/>
      <c r="EW380" s="227"/>
      <c r="EX380" s="227"/>
      <c r="EY380" s="227"/>
      <c r="EZ380" s="227"/>
      <c r="FA380" s="227"/>
      <c r="FB380" s="227"/>
      <c r="FC380" s="227"/>
      <c r="FD380" s="227"/>
      <c r="FE380" s="227"/>
      <c r="FF380" s="227"/>
      <c r="FG380" s="227"/>
      <c r="FH380" s="227"/>
      <c r="FI380" s="227"/>
      <c r="FJ380" s="227"/>
      <c r="FK380" s="227"/>
      <c r="FL380" s="227"/>
      <c r="FM380" s="227"/>
      <c r="FN380" s="227"/>
      <c r="FO380" s="227"/>
      <c r="FP380" s="227"/>
      <c r="FQ380" s="227"/>
      <c r="FR380" s="227"/>
      <c r="FS380" s="227"/>
      <c r="FT380" s="227"/>
      <c r="FU380" s="227"/>
      <c r="FV380" s="227"/>
      <c r="FW380" s="227"/>
      <c r="FX380" s="227"/>
      <c r="FY380" s="227"/>
      <c r="FZ380" s="227"/>
      <c r="GA380" s="227"/>
      <c r="GB380" s="227"/>
      <c r="GC380" s="227"/>
      <c r="GD380" s="227"/>
      <c r="GE380" s="227"/>
      <c r="GF380" s="227"/>
      <c r="GG380" s="227"/>
      <c r="GH380" s="227"/>
      <c r="GI380" s="227"/>
      <c r="GJ380" s="227"/>
      <c r="GK380" s="227"/>
      <c r="GL380" s="227"/>
      <c r="GM380" s="227"/>
      <c r="GN380" s="227"/>
      <c r="GO380" s="227"/>
      <c r="GP380" s="227"/>
      <c r="GQ380" s="227"/>
      <c r="GR380" s="227"/>
      <c r="GS380" s="227"/>
      <c r="GT380" s="227"/>
      <c r="GU380" s="227"/>
      <c r="GV380" s="227"/>
      <c r="GW380" s="227"/>
      <c r="GX380" s="227"/>
      <c r="GY380" s="227"/>
      <c r="GZ380" s="227"/>
      <c r="HA380" s="227"/>
      <c r="HB380" s="227"/>
      <c r="HC380" s="227"/>
      <c r="HD380" s="227"/>
      <c r="HE380" s="227"/>
      <c r="HF380" s="227"/>
      <c r="HG380" s="227"/>
      <c r="HH380" s="227"/>
      <c r="HI380" s="227"/>
      <c r="HJ380" s="227"/>
      <c r="HK380" s="227"/>
      <c r="HL380" s="227"/>
      <c r="HM380" s="227"/>
      <c r="HN380" s="227"/>
      <c r="HO380" s="227"/>
    </row>
    <row r="381" spans="1:226" s="233" customFormat="1" x14ac:dyDescent="0.2">
      <c r="A381" s="229"/>
      <c r="B381" s="99" t="s">
        <v>327</v>
      </c>
      <c r="C381" s="230"/>
      <c r="D381" s="231"/>
      <c r="E381" s="232"/>
      <c r="F381" s="212">
        <f>SUM(F338:F380)</f>
        <v>0</v>
      </c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  <c r="AA381" s="161"/>
      <c r="AB381" s="161"/>
      <c r="AC381" s="161"/>
      <c r="AD381" s="161"/>
      <c r="AE381" s="161"/>
      <c r="AF381" s="161"/>
      <c r="AG381" s="161"/>
      <c r="AH381" s="161"/>
      <c r="AI381" s="161"/>
      <c r="AJ381" s="161"/>
      <c r="AK381" s="161"/>
      <c r="AL381" s="161"/>
      <c r="AM381" s="161"/>
      <c r="AN381" s="161"/>
      <c r="AO381" s="161"/>
      <c r="AP381" s="161"/>
      <c r="AQ381" s="161"/>
      <c r="AR381" s="161"/>
      <c r="AS381" s="161"/>
      <c r="AT381" s="161"/>
      <c r="AU381" s="161"/>
      <c r="AV381" s="161"/>
      <c r="AW381" s="161"/>
      <c r="AX381" s="161"/>
      <c r="AY381" s="161"/>
      <c r="AZ381" s="161"/>
      <c r="BA381" s="161"/>
      <c r="BB381" s="161"/>
      <c r="BC381" s="161"/>
      <c r="BD381" s="161"/>
      <c r="BE381" s="161"/>
      <c r="BF381" s="161"/>
      <c r="BG381" s="161"/>
      <c r="BH381" s="161"/>
      <c r="BI381" s="161"/>
      <c r="BJ381" s="161"/>
      <c r="BK381" s="161"/>
      <c r="BL381" s="161"/>
      <c r="BM381" s="161"/>
      <c r="BN381" s="161"/>
      <c r="BO381" s="161"/>
      <c r="BP381" s="161"/>
      <c r="BQ381" s="161"/>
      <c r="BR381" s="161"/>
      <c r="BS381" s="161"/>
      <c r="BT381" s="161"/>
      <c r="BU381" s="161"/>
      <c r="BV381" s="161"/>
      <c r="BW381" s="161"/>
      <c r="BX381" s="161"/>
      <c r="BY381" s="161"/>
      <c r="BZ381" s="161"/>
      <c r="CA381" s="161"/>
      <c r="CB381" s="161"/>
      <c r="CC381" s="161"/>
      <c r="CD381" s="161"/>
      <c r="CE381" s="161"/>
      <c r="CF381" s="161"/>
      <c r="CG381" s="161"/>
      <c r="CH381" s="161"/>
      <c r="CI381" s="161"/>
      <c r="CJ381" s="161"/>
      <c r="CK381" s="161"/>
      <c r="CL381" s="161"/>
      <c r="CM381" s="161"/>
      <c r="CN381" s="161"/>
      <c r="CO381" s="161"/>
      <c r="CP381" s="161"/>
      <c r="CQ381" s="161"/>
      <c r="CR381" s="161"/>
      <c r="CS381" s="161"/>
      <c r="CT381" s="161"/>
      <c r="CU381" s="161"/>
      <c r="CV381" s="161"/>
      <c r="CW381" s="161"/>
      <c r="CX381" s="161"/>
      <c r="CY381" s="161"/>
      <c r="CZ381" s="161"/>
      <c r="DA381" s="161"/>
      <c r="DB381" s="161"/>
      <c r="DC381" s="161"/>
      <c r="DD381" s="161"/>
      <c r="DE381" s="161"/>
      <c r="DF381" s="161"/>
      <c r="DG381" s="161"/>
      <c r="DH381" s="161"/>
      <c r="DI381" s="161"/>
      <c r="DJ381" s="161"/>
      <c r="DK381" s="161"/>
      <c r="DL381" s="161"/>
      <c r="DM381" s="161"/>
      <c r="DN381" s="161"/>
      <c r="DO381" s="161"/>
      <c r="DP381" s="161"/>
      <c r="DQ381" s="161"/>
      <c r="DR381" s="161"/>
      <c r="DS381" s="161"/>
      <c r="DT381" s="161"/>
      <c r="DU381" s="161"/>
      <c r="DV381" s="161"/>
      <c r="DW381" s="161"/>
      <c r="DX381" s="161"/>
      <c r="DY381" s="161"/>
      <c r="DZ381" s="161"/>
      <c r="EA381" s="161"/>
      <c r="EB381" s="161"/>
      <c r="EC381" s="161"/>
      <c r="ED381" s="161"/>
      <c r="EE381" s="161"/>
      <c r="EF381" s="161"/>
      <c r="EG381" s="161"/>
      <c r="EH381" s="161"/>
      <c r="EI381" s="161"/>
      <c r="EJ381" s="161"/>
      <c r="EK381" s="161"/>
      <c r="EL381" s="161"/>
      <c r="EM381" s="161"/>
      <c r="EN381" s="161"/>
      <c r="EO381" s="161"/>
      <c r="EP381" s="161"/>
      <c r="EQ381" s="161"/>
      <c r="ER381" s="161"/>
      <c r="ES381" s="161"/>
      <c r="ET381" s="161"/>
      <c r="EU381" s="161"/>
      <c r="EV381" s="161"/>
      <c r="EW381" s="161"/>
      <c r="EX381" s="161"/>
      <c r="EY381" s="161"/>
      <c r="EZ381" s="161"/>
      <c r="FA381" s="161"/>
      <c r="FB381" s="161"/>
      <c r="FC381" s="161"/>
      <c r="FD381" s="161"/>
      <c r="FE381" s="161"/>
      <c r="FF381" s="161"/>
      <c r="FG381" s="161"/>
      <c r="FH381" s="161"/>
      <c r="FI381" s="161"/>
      <c r="FJ381" s="161"/>
      <c r="FK381" s="161"/>
      <c r="FL381" s="161"/>
      <c r="FM381" s="161"/>
      <c r="FN381" s="161"/>
      <c r="FO381" s="161"/>
      <c r="FP381" s="161"/>
      <c r="FQ381" s="161"/>
      <c r="FR381" s="161"/>
      <c r="FS381" s="161"/>
      <c r="FT381" s="161"/>
      <c r="FU381" s="161"/>
      <c r="FV381" s="161"/>
      <c r="FW381" s="161"/>
      <c r="FX381" s="161"/>
      <c r="FY381" s="161"/>
      <c r="FZ381" s="161"/>
      <c r="GA381" s="161"/>
      <c r="GB381" s="161"/>
      <c r="GC381" s="161"/>
      <c r="GD381" s="161"/>
      <c r="GE381" s="161"/>
      <c r="GF381" s="161"/>
      <c r="GG381" s="161"/>
      <c r="GH381" s="161"/>
      <c r="GI381" s="161"/>
      <c r="GJ381" s="161"/>
      <c r="GK381" s="161"/>
      <c r="GL381" s="161"/>
      <c r="GM381" s="161"/>
      <c r="GN381" s="161"/>
      <c r="GO381" s="161"/>
      <c r="GP381" s="161"/>
      <c r="GQ381" s="161"/>
      <c r="GR381" s="161"/>
      <c r="GS381" s="161"/>
      <c r="GT381" s="161"/>
      <c r="GU381" s="161"/>
      <c r="GV381" s="161"/>
      <c r="GW381" s="161"/>
      <c r="GX381" s="161"/>
      <c r="GY381" s="161"/>
      <c r="GZ381" s="161"/>
      <c r="HA381" s="161"/>
      <c r="HB381" s="161"/>
      <c r="HC381" s="161"/>
      <c r="HD381" s="161"/>
      <c r="HE381" s="161"/>
      <c r="HF381" s="161"/>
      <c r="HG381" s="161"/>
      <c r="HH381" s="161"/>
      <c r="HI381" s="161"/>
      <c r="HJ381" s="161"/>
      <c r="HK381" s="161"/>
      <c r="HL381" s="161"/>
      <c r="HM381" s="161"/>
      <c r="HN381" s="161"/>
      <c r="HO381" s="161"/>
      <c r="HP381" s="161"/>
      <c r="HQ381" s="161"/>
      <c r="HR381" s="161"/>
    </row>
    <row r="382" spans="1:226" s="154" customFormat="1" x14ac:dyDescent="0.2">
      <c r="A382" s="105"/>
      <c r="B382" s="105"/>
      <c r="C382" s="100"/>
      <c r="D382" s="101"/>
      <c r="E382" s="152"/>
      <c r="F382" s="153"/>
    </row>
    <row r="383" spans="1:226" s="154" customFormat="1" x14ac:dyDescent="0.2">
      <c r="A383" s="134"/>
      <c r="B383" s="243" t="s">
        <v>26</v>
      </c>
      <c r="C383" s="135"/>
      <c r="D383" s="136"/>
      <c r="E383" s="181"/>
      <c r="F383" s="183">
        <f>F42+F76+F118+F153+F192+F234+F277+F381+F333</f>
        <v>0</v>
      </c>
    </row>
    <row r="384" spans="1:226" s="154" customFormat="1" x14ac:dyDescent="0.2">
      <c r="A384" s="137"/>
      <c r="B384" s="244" t="s">
        <v>26</v>
      </c>
      <c r="C384" s="108"/>
      <c r="D384" s="138"/>
      <c r="E384" s="159"/>
      <c r="F384" s="185">
        <f>F383</f>
        <v>0</v>
      </c>
    </row>
    <row r="385" spans="1:6" s="154" customFormat="1" x14ac:dyDescent="0.2">
      <c r="A385" s="137"/>
      <c r="B385" s="244"/>
      <c r="C385" s="108"/>
      <c r="D385" s="138"/>
      <c r="E385" s="159"/>
      <c r="F385" s="185"/>
    </row>
    <row r="386" spans="1:6" s="154" customFormat="1" x14ac:dyDescent="0.2">
      <c r="A386" s="139"/>
      <c r="B386" s="245" t="s">
        <v>63</v>
      </c>
      <c r="C386" s="139"/>
      <c r="D386" s="139"/>
      <c r="E386" s="186"/>
      <c r="F386" s="186"/>
    </row>
    <row r="387" spans="1:6" x14ac:dyDescent="0.2">
      <c r="A387" s="139"/>
      <c r="B387" s="246" t="s">
        <v>15</v>
      </c>
      <c r="C387" s="140">
        <v>0.04</v>
      </c>
      <c r="D387" s="139"/>
      <c r="E387" s="186"/>
      <c r="F387" s="159">
        <f t="shared" ref="F387:F392" si="46">ROUND(($F$384*C387),2)</f>
        <v>0</v>
      </c>
    </row>
    <row r="388" spans="1:6" x14ac:dyDescent="0.2">
      <c r="A388" s="139"/>
      <c r="B388" s="246" t="s">
        <v>11</v>
      </c>
      <c r="C388" s="140">
        <v>0.1</v>
      </c>
      <c r="D388" s="139"/>
      <c r="E388" s="186"/>
      <c r="F388" s="159">
        <f t="shared" si="46"/>
        <v>0</v>
      </c>
    </row>
    <row r="389" spans="1:6" x14ac:dyDescent="0.2">
      <c r="A389" s="139"/>
      <c r="B389" s="246" t="s">
        <v>46</v>
      </c>
      <c r="C389" s="140">
        <v>0.04</v>
      </c>
      <c r="D389" s="139"/>
      <c r="E389" s="186"/>
      <c r="F389" s="159">
        <f t="shared" si="46"/>
        <v>0</v>
      </c>
    </row>
    <row r="390" spans="1:6" x14ac:dyDescent="0.2">
      <c r="A390" s="139"/>
      <c r="B390" s="246" t="s">
        <v>12</v>
      </c>
      <c r="C390" s="140">
        <v>0.05</v>
      </c>
      <c r="D390" s="139"/>
      <c r="E390" s="186"/>
      <c r="F390" s="159">
        <f t="shared" si="46"/>
        <v>0</v>
      </c>
    </row>
    <row r="391" spans="1:6" x14ac:dyDescent="0.2">
      <c r="A391" s="139"/>
      <c r="B391" s="246" t="s">
        <v>13</v>
      </c>
      <c r="C391" s="140">
        <v>4.4999999999999998E-2</v>
      </c>
      <c r="D391" s="139"/>
      <c r="E391" s="186"/>
      <c r="F391" s="159">
        <f t="shared" si="46"/>
        <v>0</v>
      </c>
    </row>
    <row r="392" spans="1:6" x14ac:dyDescent="0.2">
      <c r="A392" s="139"/>
      <c r="B392" s="246" t="s">
        <v>47</v>
      </c>
      <c r="C392" s="140">
        <v>0.01</v>
      </c>
      <c r="D392" s="139"/>
      <c r="E392" s="186"/>
      <c r="F392" s="159">
        <f t="shared" si="46"/>
        <v>0</v>
      </c>
    </row>
    <row r="393" spans="1:6" x14ac:dyDescent="0.2">
      <c r="A393" s="139"/>
      <c r="B393" s="246" t="s">
        <v>53</v>
      </c>
      <c r="C393" s="140">
        <v>0.18</v>
      </c>
      <c r="D393" s="139"/>
      <c r="E393" s="186"/>
      <c r="F393" s="159">
        <f>ROUND(($F$388*C393),2)</f>
        <v>0</v>
      </c>
    </row>
    <row r="394" spans="1:6" x14ac:dyDescent="0.2">
      <c r="A394" s="139"/>
      <c r="B394" s="142" t="s">
        <v>16</v>
      </c>
      <c r="C394" s="141">
        <v>0.05</v>
      </c>
      <c r="D394" s="139"/>
      <c r="E394" s="186"/>
      <c r="F394" s="159">
        <f>ROUND(($F$384*C394),2)</f>
        <v>0</v>
      </c>
    </row>
    <row r="395" spans="1:6" x14ac:dyDescent="0.2">
      <c r="A395" s="139"/>
      <c r="B395" s="142" t="s">
        <v>65</v>
      </c>
      <c r="C395" s="141">
        <v>0.1</v>
      </c>
      <c r="D395" s="139"/>
      <c r="E395" s="186"/>
      <c r="F395" s="159">
        <f>ROUND(($F$384*C395),2)</f>
        <v>0</v>
      </c>
    </row>
    <row r="396" spans="1:6" x14ac:dyDescent="0.2">
      <c r="A396" s="139"/>
      <c r="B396" s="142" t="s">
        <v>76</v>
      </c>
      <c r="C396" s="141">
        <v>1E-3</v>
      </c>
      <c r="D396" s="139"/>
      <c r="E396" s="186"/>
      <c r="F396" s="159">
        <f>ROUND(($F$384*C396),2)</f>
        <v>0</v>
      </c>
    </row>
    <row r="397" spans="1:6" ht="25.5" x14ac:dyDescent="0.2">
      <c r="A397" s="139"/>
      <c r="B397" s="143" t="s">
        <v>378</v>
      </c>
      <c r="C397" s="144">
        <v>0.03</v>
      </c>
      <c r="D397" s="145"/>
      <c r="E397" s="187"/>
      <c r="F397" s="188">
        <f>ROUND(C397*F384,2)</f>
        <v>0</v>
      </c>
    </row>
    <row r="398" spans="1:6" x14ac:dyDescent="0.2">
      <c r="A398" s="139"/>
      <c r="B398" s="143" t="s">
        <v>379</v>
      </c>
      <c r="C398" s="144">
        <v>1.4999999999999999E-2</v>
      </c>
      <c r="D398" s="145"/>
      <c r="E398" s="187"/>
      <c r="F398" s="188">
        <f>ROUND(C398*F384,2)</f>
        <v>0</v>
      </c>
    </row>
    <row r="399" spans="1:6" x14ac:dyDescent="0.2">
      <c r="A399" s="146"/>
      <c r="B399" s="247" t="s">
        <v>9</v>
      </c>
      <c r="C399" s="108"/>
      <c r="D399" s="138"/>
      <c r="E399" s="159"/>
      <c r="F399" s="185">
        <f>SUM(F387:F398)</f>
        <v>0</v>
      </c>
    </row>
    <row r="400" spans="1:6" x14ac:dyDescent="0.2">
      <c r="A400" s="146"/>
      <c r="B400" s="244"/>
      <c r="C400" s="108"/>
      <c r="D400" s="138"/>
      <c r="E400" s="159"/>
      <c r="F400" s="185"/>
    </row>
    <row r="401" spans="1:6" x14ac:dyDescent="0.2">
      <c r="A401" s="189"/>
      <c r="B401" s="248" t="s">
        <v>10</v>
      </c>
      <c r="C401" s="159"/>
      <c r="D401" s="184"/>
      <c r="E401" s="159"/>
      <c r="F401" s="185">
        <f>F384+F399</f>
        <v>0</v>
      </c>
    </row>
    <row r="402" spans="1:6" x14ac:dyDescent="0.2">
      <c r="A402" s="189"/>
      <c r="B402" s="249"/>
      <c r="C402" s="159"/>
      <c r="D402" s="184"/>
      <c r="E402" s="159"/>
      <c r="F402" s="185"/>
    </row>
    <row r="403" spans="1:6" x14ac:dyDescent="0.2">
      <c r="A403" s="180"/>
      <c r="B403" s="250" t="s">
        <v>64</v>
      </c>
      <c r="C403" s="181"/>
      <c r="D403" s="182"/>
      <c r="E403" s="181"/>
      <c r="F403" s="183">
        <f>+F401</f>
        <v>0</v>
      </c>
    </row>
    <row r="404" spans="1:6" x14ac:dyDescent="0.2">
      <c r="A404" s="190"/>
      <c r="B404" s="251"/>
      <c r="C404" s="191"/>
      <c r="D404" s="192"/>
      <c r="E404" s="193"/>
      <c r="F404" s="194"/>
    </row>
    <row r="797" spans="1:6" s="149" customFormat="1" x14ac:dyDescent="0.2">
      <c r="A797" s="148"/>
      <c r="B797" s="252"/>
      <c r="C797" s="148"/>
      <c r="D797" s="148"/>
      <c r="E797" s="148"/>
      <c r="F797" s="148"/>
    </row>
    <row r="798" spans="1:6" s="149" customFormat="1" x14ac:dyDescent="0.2">
      <c r="A798" s="148"/>
      <c r="B798" s="252"/>
      <c r="C798" s="148"/>
      <c r="D798" s="148"/>
      <c r="E798" s="148"/>
      <c r="F798" s="148"/>
    </row>
    <row r="799" spans="1:6" s="149" customFormat="1" x14ac:dyDescent="0.2">
      <c r="A799" s="148"/>
      <c r="B799" s="252"/>
      <c r="C799" s="148"/>
      <c r="D799" s="148"/>
      <c r="E799" s="148"/>
      <c r="F799" s="148"/>
    </row>
    <row r="800" spans="1:6" s="149" customFormat="1" x14ac:dyDescent="0.2">
      <c r="A800" s="148"/>
      <c r="B800" s="252"/>
      <c r="C800" s="148"/>
      <c r="D800" s="148"/>
      <c r="E800" s="148"/>
      <c r="F800" s="148"/>
    </row>
    <row r="801" spans="1:6" s="149" customFormat="1" x14ac:dyDescent="0.2">
      <c r="A801" s="148"/>
      <c r="B801" s="252"/>
      <c r="C801" s="148"/>
      <c r="D801" s="148"/>
      <c r="E801" s="148"/>
      <c r="F801" s="148"/>
    </row>
    <row r="802" spans="1:6" s="149" customFormat="1" x14ac:dyDescent="0.2">
      <c r="A802" s="148"/>
      <c r="B802" s="252"/>
      <c r="C802" s="148"/>
      <c r="D802" s="148"/>
      <c r="E802" s="148"/>
      <c r="F802" s="148"/>
    </row>
    <row r="803" spans="1:6" s="149" customFormat="1" x14ac:dyDescent="0.2">
      <c r="A803" s="148"/>
      <c r="B803" s="252"/>
      <c r="C803" s="148"/>
      <c r="D803" s="148"/>
      <c r="E803" s="148"/>
      <c r="F803" s="148"/>
    </row>
    <row r="804" spans="1:6" s="149" customFormat="1" x14ac:dyDescent="0.2">
      <c r="A804" s="148"/>
      <c r="B804" s="252"/>
      <c r="C804" s="148"/>
      <c r="D804" s="148"/>
      <c r="E804" s="148"/>
      <c r="F804" s="148"/>
    </row>
    <row r="805" spans="1:6" s="149" customFormat="1" x14ac:dyDescent="0.2">
      <c r="A805" s="148"/>
      <c r="B805" s="252"/>
      <c r="C805" s="148"/>
      <c r="D805" s="148"/>
      <c r="E805" s="148"/>
      <c r="F805" s="148"/>
    </row>
    <row r="806" spans="1:6" s="149" customFormat="1" x14ac:dyDescent="0.2">
      <c r="A806" s="148"/>
      <c r="B806" s="252"/>
      <c r="C806" s="148"/>
      <c r="D806" s="148"/>
      <c r="E806" s="148"/>
      <c r="F806" s="148"/>
    </row>
    <row r="807" spans="1:6" s="149" customFormat="1" x14ac:dyDescent="0.2">
      <c r="A807" s="148"/>
      <c r="B807" s="252"/>
      <c r="C807" s="148"/>
      <c r="D807" s="148"/>
      <c r="E807" s="148"/>
      <c r="F807" s="148"/>
    </row>
    <row r="808" spans="1:6" s="149" customFormat="1" x14ac:dyDescent="0.2">
      <c r="A808" s="148"/>
      <c r="B808" s="252"/>
      <c r="C808" s="148"/>
      <c r="D808" s="148"/>
      <c r="E808" s="148"/>
      <c r="F808" s="148"/>
    </row>
    <row r="809" spans="1:6" s="149" customFormat="1" x14ac:dyDescent="0.2">
      <c r="A809" s="148"/>
      <c r="B809" s="252"/>
      <c r="C809" s="148"/>
      <c r="D809" s="148"/>
      <c r="E809" s="148"/>
      <c r="F809" s="148"/>
    </row>
    <row r="810" spans="1:6" s="149" customFormat="1" x14ac:dyDescent="0.2">
      <c r="A810" s="148"/>
      <c r="B810" s="252"/>
      <c r="C810" s="148"/>
      <c r="D810" s="148"/>
      <c r="E810" s="148"/>
      <c r="F810" s="148"/>
    </row>
    <row r="811" spans="1:6" s="149" customFormat="1" x14ac:dyDescent="0.2">
      <c r="A811" s="148"/>
      <c r="B811" s="252"/>
      <c r="C811" s="148"/>
      <c r="D811" s="148"/>
      <c r="E811" s="148"/>
      <c r="F811" s="148"/>
    </row>
    <row r="812" spans="1:6" s="149" customFormat="1" x14ac:dyDescent="0.2">
      <c r="A812" s="148"/>
      <c r="B812" s="252"/>
      <c r="C812" s="148"/>
      <c r="D812" s="148"/>
      <c r="E812" s="148"/>
      <c r="F812" s="148"/>
    </row>
    <row r="813" spans="1:6" s="149" customFormat="1" x14ac:dyDescent="0.2">
      <c r="A813" s="148"/>
      <c r="B813" s="252"/>
      <c r="C813" s="148"/>
      <c r="D813" s="148"/>
      <c r="E813" s="148"/>
      <c r="F813" s="148"/>
    </row>
    <row r="814" spans="1:6" s="149" customFormat="1" x14ac:dyDescent="0.2">
      <c r="A814" s="148"/>
      <c r="B814" s="252"/>
      <c r="C814" s="148"/>
      <c r="D814" s="148"/>
      <c r="E814" s="148"/>
      <c r="F814" s="148"/>
    </row>
    <row r="815" spans="1:6" s="149" customFormat="1" x14ac:dyDescent="0.2">
      <c r="A815" s="148"/>
      <c r="B815" s="252"/>
      <c r="C815" s="148"/>
      <c r="D815" s="148"/>
      <c r="E815" s="148"/>
      <c r="F815" s="148"/>
    </row>
    <row r="816" spans="1:6" s="149" customFormat="1" x14ac:dyDescent="0.2">
      <c r="A816" s="148"/>
      <c r="B816" s="252"/>
      <c r="C816" s="148"/>
      <c r="D816" s="148"/>
      <c r="E816" s="148"/>
      <c r="F816" s="148"/>
    </row>
    <row r="817" spans="1:6" s="149" customFormat="1" x14ac:dyDescent="0.2">
      <c r="A817" s="148"/>
      <c r="B817" s="252"/>
      <c r="C817" s="148"/>
      <c r="D817" s="148"/>
      <c r="E817" s="148"/>
      <c r="F817" s="148"/>
    </row>
    <row r="818" spans="1:6" s="149" customFormat="1" x14ac:dyDescent="0.2">
      <c r="A818" s="148"/>
      <c r="B818" s="252"/>
      <c r="C818" s="148"/>
      <c r="D818" s="148"/>
      <c r="E818" s="148"/>
      <c r="F818" s="148"/>
    </row>
    <row r="819" spans="1:6" s="149" customFormat="1" x14ac:dyDescent="0.2">
      <c r="A819" s="148"/>
      <c r="B819" s="252"/>
      <c r="C819" s="148"/>
      <c r="D819" s="148"/>
      <c r="E819" s="148"/>
      <c r="F819" s="148"/>
    </row>
    <row r="820" spans="1:6" s="149" customFormat="1" x14ac:dyDescent="0.2">
      <c r="A820" s="148"/>
      <c r="B820" s="252"/>
      <c r="C820" s="148"/>
      <c r="D820" s="148"/>
      <c r="E820" s="148"/>
      <c r="F820" s="148"/>
    </row>
    <row r="821" spans="1:6" s="149" customFormat="1" x14ac:dyDescent="0.2">
      <c r="A821" s="148"/>
      <c r="B821" s="252"/>
      <c r="C821" s="148"/>
      <c r="D821" s="148"/>
      <c r="E821" s="148"/>
      <c r="F821" s="148"/>
    </row>
    <row r="822" spans="1:6" s="149" customFormat="1" x14ac:dyDescent="0.2">
      <c r="A822" s="148"/>
      <c r="B822" s="252"/>
      <c r="C822" s="148"/>
      <c r="D822" s="148"/>
      <c r="E822" s="148"/>
      <c r="F822" s="148"/>
    </row>
    <row r="823" spans="1:6" s="149" customFormat="1" x14ac:dyDescent="0.2">
      <c r="A823" s="148"/>
      <c r="B823" s="252"/>
      <c r="C823" s="148"/>
      <c r="D823" s="148"/>
      <c r="E823" s="148"/>
      <c r="F823" s="148"/>
    </row>
    <row r="824" spans="1:6" s="149" customFormat="1" x14ac:dyDescent="0.2">
      <c r="A824" s="148"/>
      <c r="B824" s="252"/>
      <c r="C824" s="148"/>
      <c r="D824" s="148"/>
      <c r="E824" s="148"/>
      <c r="F824" s="148"/>
    </row>
    <row r="825" spans="1:6" s="149" customFormat="1" x14ac:dyDescent="0.2">
      <c r="A825" s="148"/>
      <c r="B825" s="252"/>
      <c r="C825" s="148"/>
      <c r="D825" s="148"/>
      <c r="E825" s="148"/>
      <c r="F825" s="148"/>
    </row>
    <row r="826" spans="1:6" s="149" customFormat="1" x14ac:dyDescent="0.2">
      <c r="A826" s="148"/>
      <c r="B826" s="252"/>
      <c r="C826" s="148"/>
      <c r="D826" s="148"/>
      <c r="E826" s="148"/>
      <c r="F826" s="148"/>
    </row>
    <row r="827" spans="1:6" s="149" customFormat="1" x14ac:dyDescent="0.2">
      <c r="A827" s="148"/>
      <c r="B827" s="252"/>
      <c r="C827" s="148"/>
      <c r="D827" s="148"/>
      <c r="E827" s="148"/>
      <c r="F827" s="148"/>
    </row>
    <row r="828" spans="1:6" s="149" customFormat="1" x14ac:dyDescent="0.2">
      <c r="A828" s="148"/>
      <c r="B828" s="252"/>
      <c r="C828" s="148"/>
      <c r="D828" s="148"/>
      <c r="E828" s="148"/>
      <c r="F828" s="148"/>
    </row>
    <row r="829" spans="1:6" s="149" customFormat="1" x14ac:dyDescent="0.2">
      <c r="A829" s="148"/>
      <c r="B829" s="252"/>
      <c r="C829" s="148"/>
      <c r="D829" s="148"/>
      <c r="E829" s="148"/>
      <c r="F829" s="148"/>
    </row>
    <row r="830" spans="1:6" s="149" customFormat="1" x14ac:dyDescent="0.2">
      <c r="A830" s="148"/>
      <c r="B830" s="252"/>
      <c r="C830" s="148"/>
      <c r="D830" s="148"/>
      <c r="E830" s="148"/>
      <c r="F830" s="148"/>
    </row>
    <row r="831" spans="1:6" s="149" customFormat="1" x14ac:dyDescent="0.2">
      <c r="A831" s="148"/>
      <c r="B831" s="252"/>
      <c r="C831" s="148"/>
      <c r="D831" s="148"/>
      <c r="E831" s="148"/>
      <c r="F831" s="148"/>
    </row>
    <row r="832" spans="1:6" s="149" customFormat="1" x14ac:dyDescent="0.2">
      <c r="A832" s="148"/>
      <c r="B832" s="252"/>
      <c r="C832" s="148"/>
      <c r="D832" s="148"/>
      <c r="E832" s="148"/>
      <c r="F832" s="148"/>
    </row>
    <row r="833" spans="1:6" s="149" customFormat="1" x14ac:dyDescent="0.2">
      <c r="A833" s="148"/>
      <c r="B833" s="252"/>
      <c r="C833" s="148"/>
      <c r="D833" s="148"/>
      <c r="E833" s="148"/>
      <c r="F833" s="148"/>
    </row>
    <row r="834" spans="1:6" s="149" customFormat="1" x14ac:dyDescent="0.2">
      <c r="A834" s="148"/>
      <c r="B834" s="252"/>
      <c r="C834" s="148"/>
      <c r="D834" s="148"/>
      <c r="E834" s="148"/>
      <c r="F834" s="148"/>
    </row>
    <row r="835" spans="1:6" s="149" customFormat="1" x14ac:dyDescent="0.2">
      <c r="A835" s="148"/>
      <c r="B835" s="252"/>
      <c r="C835" s="148"/>
      <c r="D835" s="148"/>
      <c r="E835" s="148"/>
      <c r="F835" s="148"/>
    </row>
    <row r="836" spans="1:6" s="149" customFormat="1" x14ac:dyDescent="0.2">
      <c r="A836" s="148"/>
      <c r="B836" s="252"/>
      <c r="C836" s="148"/>
      <c r="D836" s="148"/>
      <c r="E836" s="148"/>
      <c r="F836" s="148"/>
    </row>
    <row r="837" spans="1:6" s="149" customFormat="1" x14ac:dyDescent="0.2">
      <c r="A837" s="148"/>
      <c r="B837" s="252"/>
      <c r="C837" s="148"/>
      <c r="D837" s="148"/>
      <c r="E837" s="148"/>
      <c r="F837" s="148"/>
    </row>
    <row r="838" spans="1:6" s="149" customFormat="1" x14ac:dyDescent="0.2">
      <c r="A838" s="148"/>
      <c r="B838" s="252"/>
      <c r="C838" s="148"/>
      <c r="D838" s="148"/>
      <c r="E838" s="148"/>
      <c r="F838" s="148"/>
    </row>
    <row r="839" spans="1:6" s="149" customFormat="1" x14ac:dyDescent="0.2">
      <c r="A839" s="148"/>
      <c r="B839" s="252"/>
      <c r="C839" s="148"/>
      <c r="D839" s="148"/>
      <c r="E839" s="148"/>
      <c r="F839" s="148"/>
    </row>
    <row r="840" spans="1:6" s="149" customFormat="1" x14ac:dyDescent="0.2">
      <c r="A840" s="148"/>
      <c r="B840" s="252"/>
      <c r="C840" s="148"/>
      <c r="D840" s="148"/>
      <c r="E840" s="148"/>
      <c r="F840" s="148"/>
    </row>
    <row r="841" spans="1:6" s="149" customFormat="1" x14ac:dyDescent="0.2">
      <c r="A841" s="148"/>
      <c r="B841" s="252"/>
      <c r="C841" s="148"/>
      <c r="D841" s="148"/>
      <c r="E841" s="148"/>
      <c r="F841" s="148"/>
    </row>
    <row r="842" spans="1:6" s="149" customFormat="1" x14ac:dyDescent="0.2">
      <c r="A842" s="148"/>
      <c r="B842" s="252"/>
      <c r="C842" s="148"/>
      <c r="D842" s="148"/>
      <c r="E842" s="148"/>
      <c r="F842" s="148"/>
    </row>
    <row r="843" spans="1:6" s="149" customFormat="1" x14ac:dyDescent="0.2">
      <c r="A843" s="148"/>
      <c r="B843" s="252"/>
      <c r="C843" s="148"/>
      <c r="D843" s="148"/>
      <c r="E843" s="148"/>
      <c r="F843" s="148"/>
    </row>
    <row r="844" spans="1:6" s="149" customFormat="1" x14ac:dyDescent="0.2">
      <c r="A844" s="148"/>
      <c r="B844" s="252"/>
      <c r="C844" s="148"/>
      <c r="D844" s="148"/>
      <c r="E844" s="148"/>
      <c r="F844" s="148"/>
    </row>
    <row r="845" spans="1:6" s="149" customFormat="1" x14ac:dyDescent="0.2">
      <c r="A845" s="148"/>
      <c r="B845" s="252"/>
      <c r="C845" s="148"/>
      <c r="D845" s="148"/>
      <c r="E845" s="148"/>
      <c r="F845" s="148"/>
    </row>
    <row r="846" spans="1:6" s="149" customFormat="1" x14ac:dyDescent="0.2">
      <c r="A846" s="148"/>
      <c r="B846" s="252"/>
      <c r="C846" s="148"/>
      <c r="D846" s="148"/>
      <c r="E846" s="148"/>
      <c r="F846" s="148"/>
    </row>
    <row r="847" spans="1:6" s="149" customFormat="1" x14ac:dyDescent="0.2">
      <c r="A847" s="148"/>
      <c r="B847" s="252"/>
      <c r="C847" s="148"/>
      <c r="D847" s="148"/>
      <c r="E847" s="148"/>
      <c r="F847" s="148"/>
    </row>
    <row r="848" spans="1:6" s="149" customFormat="1" x14ac:dyDescent="0.2">
      <c r="A848" s="148"/>
      <c r="B848" s="252"/>
      <c r="C848" s="148"/>
      <c r="D848" s="148"/>
      <c r="E848" s="148"/>
      <c r="F848" s="148"/>
    </row>
    <row r="849" spans="1:6" s="149" customFormat="1" x14ac:dyDescent="0.2">
      <c r="A849" s="148"/>
      <c r="B849" s="252"/>
      <c r="C849" s="148"/>
      <c r="D849" s="148"/>
      <c r="E849" s="148"/>
      <c r="F849" s="148"/>
    </row>
    <row r="850" spans="1:6" s="149" customFormat="1" x14ac:dyDescent="0.2">
      <c r="A850" s="148"/>
      <c r="B850" s="252"/>
      <c r="C850" s="148"/>
      <c r="D850" s="148"/>
      <c r="E850" s="148"/>
      <c r="F850" s="148"/>
    </row>
    <row r="851" spans="1:6" s="149" customFormat="1" x14ac:dyDescent="0.2">
      <c r="A851" s="148"/>
      <c r="B851" s="252"/>
      <c r="C851" s="148"/>
      <c r="D851" s="148"/>
      <c r="E851" s="148"/>
      <c r="F851" s="148"/>
    </row>
    <row r="852" spans="1:6" s="149" customFormat="1" x14ac:dyDescent="0.2">
      <c r="A852" s="148"/>
      <c r="B852" s="252"/>
      <c r="C852" s="148"/>
      <c r="D852" s="148"/>
      <c r="E852" s="148"/>
      <c r="F852" s="148"/>
    </row>
  </sheetData>
  <sheetProtection algorithmName="SHA-512" hashValue="6cJVlcypNnTe9TDPsyCoFb+50LoolLhD5GO51IIepTZRxxBbSJ7snqsCurDlmNgwWsyftz5+yBsNZPqk+xnOfw==" saltValue="OZZfVnW1VqnvXPQPPunaSg==" spinCount="100000" sheet="1" objects="1" scenarios="1" formatCells="0" formatColumns="0" formatRows="0"/>
  <autoFilter ref="A7:F384"/>
  <mergeCells count="3">
    <mergeCell ref="A3:F3"/>
    <mergeCell ref="A2:F2"/>
    <mergeCell ref="A5:F5"/>
  </mergeCells>
  <printOptions horizontalCentered="1"/>
  <pageMargins left="0.23622047244094491" right="0.23622047244094491" top="0.15748031496062992" bottom="0.31496062992125984" header="0.31496062992125984" footer="0.15748031496062992"/>
  <pageSetup fitToWidth="0" fitToHeight="0" orientation="portrait" r:id="rId1"/>
  <headerFooter alignWithMargins="0">
    <oddFooter>&amp;C&amp;8Página &amp;P de &amp;N</oddFooter>
  </headerFooter>
  <rowBreaks count="1" manualBreakCount="1">
    <brk id="38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TABLA RED COLEC. (2)</vt:lpstr>
      <vt:lpstr>RED COLECTORA</vt:lpstr>
      <vt:lpstr>'RED COLECTORA'!Área_de_impresión</vt:lpstr>
      <vt:lpstr>'TABLA RED COLEC. (2)'!Área_de_impresión</vt:lpstr>
      <vt:lpstr>'RED COLECTORA'!Títulos_a_imprimir</vt:lpstr>
    </vt:vector>
  </TitlesOfParts>
  <Company>INAPA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Karol Alexandra Peña Grullón</cp:lastModifiedBy>
  <cp:lastPrinted>2019-07-12T23:21:52Z</cp:lastPrinted>
  <dcterms:created xsi:type="dcterms:W3CDTF">2000-07-13T16:24:23Z</dcterms:created>
  <dcterms:modified xsi:type="dcterms:W3CDTF">2020-01-23T21:21:38Z</dcterms:modified>
</cp:coreProperties>
</file>