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Divicion de Licitaciones\COMPARACION DE PRECIOS OBRAS 2019\PROCESOS DE OBRAS PUBLICADOS\INAPA-CCC-CP-2019-0094 HORTENSIA ANAMUYA\"/>
    </mc:Choice>
  </mc:AlternateContent>
  <bookViews>
    <workbookView xWindow="0" yWindow="360" windowWidth="19440" windowHeight="7395"/>
  </bookViews>
  <sheets>
    <sheet name="PRESUPUESTO-2019 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REALIZADO">[1]CUB02!$W$1:$W$8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i" localSheetId="0">#REF!</definedName>
    <definedName name="_i">#REF!</definedName>
    <definedName name="_i_6" localSheetId="0">#REF!</definedName>
    <definedName name="_i_6">#REF!</definedName>
    <definedName name="_m" localSheetId="0">#REF!</definedName>
    <definedName name="_m">#REF!</definedName>
    <definedName name="_m_6" localSheetId="0">#REF!</definedName>
    <definedName name="_m_6">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[2]PVC!#REF!</definedName>
    <definedName name="a">[2]PVC!#REF!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[3]M.O.!#REF!</definedName>
    <definedName name="AA">[3]M.O.!#REF!</definedName>
    <definedName name="AC38G40">'[4]LISTADO INSUMOS DEL 2000'!$I$29</definedName>
    <definedName name="acero" localSheetId="0">#REF!</definedName>
    <definedName name="acero">#REF!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QQ">[5]INSU!$D$9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#REF!</definedName>
    <definedName name="ACUEDUCTO">#REF!</definedName>
    <definedName name="ACUEDUCTO_8" localSheetId="0">#REF!</definedName>
    <definedName name="ACUEDUCTO_8">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ua" localSheetId="0">#REF!</definedName>
    <definedName name="Agua">#REF!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bre_Varilla">[5]INSU!$D$17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na" localSheetId="0">#REF!</definedName>
    <definedName name="ana">#REF!</definedName>
    <definedName name="ana_6" localSheetId="0">#REF!</definedName>
    <definedName name="ana_6">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_xlnm.Extract">[1]CUB02!$S$13:$AN$415</definedName>
    <definedName name="_xlnm.Print_Area" localSheetId="0">'PRESUPUESTO-2019 '!$A$1:$F$745</definedName>
    <definedName name="_xlnm.Print_Area">#REF!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[6]M.O.!#REF!</definedName>
    <definedName name="as">[6]M.O.!#REF!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YCARP" localSheetId="0">[7]INS!#REF!</definedName>
    <definedName name="AYCARP">[7]INS!#REF!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[8]ADDENDA!#REF!</definedName>
    <definedName name="b">[8]ADDENDA!#REF!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[9]INSU!$B$42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[10]M.O.!$C$9</definedName>
    <definedName name="BRIGADATOPOGRAFICA_6" localSheetId="0">#REF!</definedName>
    <definedName name="BRIGADATOPOGRAFICA_6">#REF!</definedName>
    <definedName name="BVNBVNBV" localSheetId="0">[11]M.O.!#REF!</definedName>
    <definedName name="BVNBVNBV">[11]M.O.!#REF!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aballeteasbecto" localSheetId="0">[12]precios!#REF!</definedName>
    <definedName name="caballeteasbecto">[12]precios!#REF!</definedName>
    <definedName name="caballeteasbecto_8" localSheetId="0">#REF!</definedName>
    <definedName name="caballeteasbecto_8">#REF!</definedName>
    <definedName name="caballeteasbeto" localSheetId="0">[12]precios!#REF!</definedName>
    <definedName name="caballeteasbeto">[12]precios!#REF!</definedName>
    <definedName name="caballeteasbeto_8" localSheetId="0">#REF!</definedName>
    <definedName name="caballeteasbeto_8">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RACOL" localSheetId="0">[10]M.O.!#REF!</definedName>
    <definedName name="CARACOL">[10]M.O.!#REF!</definedName>
    <definedName name="CARANTEPECHO" localSheetId="0">[10]M.O.!#REF!</definedName>
    <definedName name="CARANTEPECHO">[10]M.O.!#REF!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[10]M.O.!#REF!</definedName>
    <definedName name="CARCOL30">[10]M.O.!#REF!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[10]M.O.!#REF!</definedName>
    <definedName name="CARCOL50">[10]M.O.!#REF!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[10]M.O.!#REF!</definedName>
    <definedName name="CARCOL51">[10]M.O.!#REF!</definedName>
    <definedName name="CARCOLAMARRE" localSheetId="0">[10]M.O.!#REF!</definedName>
    <definedName name="CARCOLAMARRE">[10]M.O.!#REF!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[10]M.O.!#REF!</definedName>
    <definedName name="CARLOSAPLA">[10]M.O.!#REF!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[10]M.O.!#REF!</definedName>
    <definedName name="CARLOSAVARIASAGUAS">[10]M.O.!#REF!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[10]M.O.!#REF!</definedName>
    <definedName name="CARMURO">[10]M.O.!#REF!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P1" localSheetId="0">[7]INS!#REF!</definedName>
    <definedName name="CARP1">[7]INS!#REF!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[7]INS!#REF!</definedName>
    <definedName name="CARP2">[7]INS!#REF!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[10]M.O.!#REF!</definedName>
    <definedName name="CARPDINTEL">[10]M.O.!#REF!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[10]M.O.!#REF!</definedName>
    <definedName name="CARPVIGA2040">[10]M.O.!#REF!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[10]M.O.!#REF!</definedName>
    <definedName name="CARPVIGA3050">[10]M.O.!#REF!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[10]M.O.!#REF!</definedName>
    <definedName name="CARPVIGA3060">[10]M.O.!#REF!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[10]M.O.!#REF!</definedName>
    <definedName name="CARPVIGA4080">[10]M.O.!#REF!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[10]M.O.!#REF!</definedName>
    <definedName name="CARRAMPA">[10]M.O.!#REF!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#REF!</definedName>
    <definedName name="CASABE">#REF!</definedName>
    <definedName name="CASABE_8" localSheetId="0">#REF!</definedName>
    <definedName name="CASABE_8">#REF!</definedName>
    <definedName name="CASBESTO" localSheetId="0">[10]M.O.!#REF!</definedName>
    <definedName name="CASBESTO">[10]M.O.!#REF!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BLOCK10" localSheetId="0">[7]INS!#REF!</definedName>
    <definedName name="CBLOCK10">[7]INS!#REF!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ell">'[13]LISTADO INSUMOS DEL 2000'!$I$29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N" localSheetId="0">#REF!</definedName>
    <definedName name="CEN">#REF!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HAZO">[9]INSU!$B$104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LAVO_ACERO">[5]INSU!$D$130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>[5]INSU!$D$131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PIA" localSheetId="0">#REF!</definedName>
    <definedName name="COPIA">#REF!</definedName>
    <definedName name="COPIA_8" localSheetId="0">#REF!</definedName>
    <definedName name="COPIA_8">#REF!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[8]ADDENDA!#REF!</definedName>
    <definedName name="cuadro">[8]ADDENDA!#REF!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[10]M.O.!#REF!</definedName>
    <definedName name="CZINC">[10]M.O.!#REF!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erop" localSheetId="0">[6]M.O.!#REF!</definedName>
    <definedName name="derop">[6]M.O.!#REF!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>[5]MO!$B$256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[15]INS!#REF!</definedName>
    <definedName name="donatelo">[15]INS!#REF!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>[5]MO!$B$247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l" localSheetId="0">[8]ADDENDA!#REF!</definedName>
    <definedName name="expl">[8]ADDENDA!#REF!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racción_IM">[1]CUB02!$S$13:$AN$415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SDFS" localSheetId="0">#REF!</definedName>
    <definedName name="FSDFS">#REF!</definedName>
    <definedName name="FSDFS_6" localSheetId="0">#REF!</definedName>
    <definedName name="FSDFS_6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>[7]INS!$D$561</definedName>
    <definedName name="GASOLINA_6" localSheetId="0">#REF!</definedName>
    <definedName name="GASOLINA_6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H" localSheetId="0">[3]M.O.!#REF!</definedName>
    <definedName name="H">[3]M.O.!#REF!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'[14]HORM. Y MORTEROS.'!$H$212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impresion_2" localSheetId="0">[16]Directos!#REF!</definedName>
    <definedName name="impresion_2">[16]Directos!#REF!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[6]M.O.!$C$10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J" localSheetId="0">#REF!</definedName>
    <definedName name="J">#REF!</definedName>
    <definedName name="JOEL" localSheetId="0">#REF!</definedName>
    <definedName name="JOEL">#REF!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P2">[5]INSU!$D$132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[7]INS!#REF!</definedName>
    <definedName name="MAESTROCARP">[7]INS!#REF!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gf" localSheetId="0">#REF!</definedName>
    <definedName name="mgf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>[5]MO!$B$612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[7]INS!#REF!</definedName>
    <definedName name="MOPISOCERAMICA">[7]INS!#REF!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NADA" localSheetId="0">[17]Insumos!#REF!</definedName>
    <definedName name="NADA">[17]Insumos!#REF!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INGUNA" localSheetId="0">[17]Insumos!#REF!</definedName>
    <definedName name="NINGUNA">[17]Insumos!#REF!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[14]SALARIOS!$C$10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[18]peso!#REF!</definedName>
    <definedName name="p">[18]peso!#REF!</definedName>
    <definedName name="p_8" localSheetId="0">#REF!</definedName>
    <definedName name="p_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>[5]MO!$B$11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[9]MO!$B$11</definedName>
    <definedName name="PEONCARP" localSheetId="0">[7]INS!#REF!</definedName>
    <definedName name="PEONCARP">[7]INS!#REF!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[9]INSU!$B$91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[14]INS!$D$770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_GRANITO_FONDO_BCO">[9]INSU!$B$103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STICO">[9]INSU!$B$90</definedName>
    <definedName name="PLIGADORA2">[7]INS!$D$563</definedName>
    <definedName name="PLIGADORA2_6" localSheetId="0">#REF!</definedName>
    <definedName name="PLIGADORA2_6">#REF!</definedName>
    <definedName name="PLOMERO" localSheetId="0">[7]INS!#REF!</definedName>
    <definedName name="PLOMERO">[7]INS!#REF!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[7]INS!#REF!</definedName>
    <definedName name="PLOMEROAYUDANTE">[7]INS!#REF!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[7]INS!#REF!</definedName>
    <definedName name="PLOMEROOFICIAL">[7]INS!#REF!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>[5]INSU!$D$133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[12]precios!#REF!</definedName>
    <definedName name="pmadera2162">[12]precios!#REF!</definedName>
    <definedName name="pmadera2162_8" localSheetId="0">#REF!</definedName>
    <definedName name="pmadera2162_8">#REF!</definedName>
    <definedName name="po">[19]PRESUPUESTO!$O$9:$O$236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REC._UNITARIO">#N/A</definedName>
    <definedName name="PREC._UNITARIO_6">NA()</definedName>
    <definedName name="precios">[20]Precios!$A$4:$F$1576</definedName>
    <definedName name="PRESUPUESTO">#N/A</definedName>
    <definedName name="PRESUPUESTO_6">NA()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WINCHE2000K">[7]INS!$D$568</definedName>
    <definedName name="PWINCHE2000K_6" localSheetId="0">#REF!</definedName>
    <definedName name="PWINCHE2000K_6">#REF!</definedName>
    <definedName name="Q">[1]CUB02!$W$1:$W$8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[21]INS!#REF!</definedName>
    <definedName name="QQ">[21]INS!#REF!</definedName>
    <definedName name="QQQ" localSheetId="0">[3]M.O.!#REF!</definedName>
    <definedName name="QQQ">[3]M.O.!#REF!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[19]PRESUPUESTO!$M$10:$AH$731</definedName>
    <definedName name="qwe">[5]INSU!$D$133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[22]COF!$G$733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[10]M.O.!$C$12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'PRESUPUESTO-2019 '!$1:$6</definedName>
    <definedName name="_xlnm.Print_Titles">#N/A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[21]INS!$D$561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52511"/>
</workbook>
</file>

<file path=xl/calcChain.xml><?xml version="1.0" encoding="utf-8"?>
<calcChain xmlns="http://schemas.openxmlformats.org/spreadsheetml/2006/main">
  <c r="F275" i="8" l="1"/>
  <c r="F457" i="8" l="1"/>
  <c r="F244" i="8"/>
  <c r="F243" i="8"/>
  <c r="F24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61" i="8"/>
  <c r="F11" i="8"/>
  <c r="F12" i="8"/>
  <c r="F16" i="8"/>
  <c r="F17" i="8"/>
  <c r="F18" i="8"/>
  <c r="F19" i="8"/>
  <c r="F21" i="8"/>
  <c r="F23" i="8"/>
  <c r="F24" i="8"/>
  <c r="F25" i="8"/>
  <c r="F26" i="8"/>
  <c r="F27" i="8"/>
  <c r="F29" i="8"/>
  <c r="F30" i="8"/>
  <c r="F32" i="8"/>
  <c r="F33" i="8"/>
  <c r="F34" i="8"/>
  <c r="F35" i="8"/>
  <c r="F36" i="8"/>
  <c r="F37" i="8"/>
  <c r="F38" i="8"/>
  <c r="F39" i="8"/>
  <c r="F40" i="8"/>
  <c r="F50" i="8"/>
  <c r="F10" i="8"/>
  <c r="F114" i="8"/>
  <c r="F653" i="8"/>
  <c r="F650" i="8"/>
  <c r="A601" i="8"/>
  <c r="A602" i="8" s="1"/>
  <c r="A603" i="8" s="1"/>
  <c r="A604" i="8" s="1"/>
  <c r="A605" i="8" s="1"/>
  <c r="A606" i="8" s="1"/>
  <c r="A607" i="8" s="1"/>
  <c r="A608" i="8" s="1"/>
  <c r="F571" i="8"/>
  <c r="F568" i="8"/>
  <c r="F567" i="8"/>
  <c r="F570" i="8"/>
  <c r="F574" i="8"/>
  <c r="F290" i="8"/>
  <c r="A668" i="8"/>
  <c r="A669" i="8" s="1"/>
  <c r="A670" i="8" s="1"/>
  <c r="A671" i="8" s="1"/>
  <c r="A672" i="8" s="1"/>
  <c r="A673" i="8" s="1"/>
  <c r="A674" i="8" s="1"/>
  <c r="A675" i="8" s="1"/>
  <c r="F724" i="8" l="1"/>
  <c r="F708" i="8"/>
  <c r="F554" i="8" l="1"/>
  <c r="F723" i="8" l="1"/>
  <c r="F717" i="8"/>
  <c r="F716" i="8"/>
  <c r="F713" i="8"/>
  <c r="F712" i="8"/>
  <c r="F711" i="8"/>
  <c r="F710" i="8"/>
  <c r="F709" i="8"/>
  <c r="F705" i="8"/>
  <c r="F704" i="8"/>
  <c r="F703" i="8"/>
  <c r="F702" i="8"/>
  <c r="F701" i="8"/>
  <c r="F700" i="8"/>
  <c r="F695" i="8"/>
  <c r="F694" i="8"/>
  <c r="F691" i="8"/>
  <c r="F690" i="8"/>
  <c r="C680" i="8"/>
  <c r="C682" i="8" s="1"/>
  <c r="F678" i="8"/>
  <c r="F677" i="8"/>
  <c r="F676" i="8"/>
  <c r="F675" i="8"/>
  <c r="F674" i="8"/>
  <c r="F673" i="8"/>
  <c r="F672" i="8"/>
  <c r="F671" i="8"/>
  <c r="F670" i="8"/>
  <c r="F669" i="8"/>
  <c r="F668" i="8"/>
  <c r="F667" i="8"/>
  <c r="F664" i="8"/>
  <c r="F663" i="8"/>
  <c r="F660" i="8"/>
  <c r="F659" i="8"/>
  <c r="F658" i="8"/>
  <c r="F652" i="8"/>
  <c r="F651" i="8"/>
  <c r="F655" i="8"/>
  <c r="F654" i="8"/>
  <c r="F649" i="8"/>
  <c r="F648" i="8"/>
  <c r="F647" i="8"/>
  <c r="F646" i="8"/>
  <c r="F645" i="8"/>
  <c r="F644" i="8"/>
  <c r="F643" i="8"/>
  <c r="F642" i="8"/>
  <c r="F641" i="8"/>
  <c r="F640" i="8"/>
  <c r="F639" i="8"/>
  <c r="F638" i="8"/>
  <c r="F637" i="8"/>
  <c r="F634" i="8"/>
  <c r="F633" i="8"/>
  <c r="F630" i="8"/>
  <c r="F629" i="8"/>
  <c r="F625" i="8"/>
  <c r="C624" i="8"/>
  <c r="C626" i="8" s="1"/>
  <c r="F623" i="8"/>
  <c r="F622" i="8"/>
  <c r="C610" i="8"/>
  <c r="C611" i="8" s="1"/>
  <c r="F608" i="8"/>
  <c r="F607" i="8"/>
  <c r="F606" i="8"/>
  <c r="F605" i="8"/>
  <c r="F604" i="8"/>
  <c r="F603" i="8"/>
  <c r="F602" i="8"/>
  <c r="F601" i="8"/>
  <c r="F600" i="8"/>
  <c r="C597" i="8"/>
  <c r="F597" i="8" s="1"/>
  <c r="F596" i="8"/>
  <c r="F595" i="8"/>
  <c r="F594" i="8"/>
  <c r="F593" i="8"/>
  <c r="F592" i="8"/>
  <c r="F590" i="8"/>
  <c r="F589" i="8"/>
  <c r="F584" i="8"/>
  <c r="F581" i="8"/>
  <c r="F580" i="8"/>
  <c r="F579" i="8"/>
  <c r="F578" i="8"/>
  <c r="F577" i="8"/>
  <c r="F573" i="8"/>
  <c r="F572" i="8"/>
  <c r="F569" i="8"/>
  <c r="F566" i="8"/>
  <c r="F565" i="8"/>
  <c r="F564" i="8"/>
  <c r="F563" i="8"/>
  <c r="F562" i="8"/>
  <c r="F561" i="8"/>
  <c r="F560" i="8"/>
  <c r="F557" i="8"/>
  <c r="F551" i="8"/>
  <c r="F550" i="8"/>
  <c r="C549" i="8"/>
  <c r="F549" i="8" s="1"/>
  <c r="F548" i="8"/>
  <c r="F547" i="8"/>
  <c r="F542" i="8"/>
  <c r="F541" i="8"/>
  <c r="F540" i="8"/>
  <c r="F537" i="8"/>
  <c r="F528" i="8"/>
  <c r="F527" i="8"/>
  <c r="F524" i="8"/>
  <c r="F523" i="8"/>
  <c r="F522" i="8"/>
  <c r="F521" i="8"/>
  <c r="F520" i="8"/>
  <c r="F519" i="8"/>
  <c r="F516" i="8"/>
  <c r="F515" i="8"/>
  <c r="F514" i="8"/>
  <c r="F513" i="8"/>
  <c r="F512" i="8"/>
  <c r="F511" i="8"/>
  <c r="F506" i="8"/>
  <c r="F505" i="8"/>
  <c r="F502" i="8"/>
  <c r="F501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A457" i="8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C449" i="8"/>
  <c r="C451" i="8" s="1"/>
  <c r="F451" i="8" s="1"/>
  <c r="F447" i="8"/>
  <c r="F446" i="8"/>
  <c r="F445" i="8"/>
  <c r="F444" i="8"/>
  <c r="F443" i="8"/>
  <c r="A443" i="8"/>
  <c r="A444" i="8" s="1"/>
  <c r="A445" i="8" s="1"/>
  <c r="A446" i="8" s="1"/>
  <c r="A447" i="8" s="1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A371" i="8"/>
  <c r="A372" i="8" s="1"/>
  <c r="A373" i="8" s="1"/>
  <c r="A374" i="8" s="1"/>
  <c r="A375" i="8" s="1"/>
  <c r="A376" i="8" s="1"/>
  <c r="A377" i="8" s="1"/>
  <c r="A378" i="8" s="1"/>
  <c r="F367" i="8"/>
  <c r="F366" i="8"/>
  <c r="F365" i="8"/>
  <c r="F364" i="8"/>
  <c r="C361" i="8"/>
  <c r="C360" i="8"/>
  <c r="C359" i="8"/>
  <c r="C358" i="8"/>
  <c r="F358" i="8" s="1"/>
  <c r="F355" i="8"/>
  <c r="F354" i="8"/>
  <c r="F353" i="8"/>
  <c r="F352" i="8"/>
  <c r="F348" i="8"/>
  <c r="C347" i="8"/>
  <c r="F346" i="8"/>
  <c r="A346" i="8"/>
  <c r="A347" i="8" s="1"/>
  <c r="A348" i="8" s="1"/>
  <c r="A349" i="8" s="1"/>
  <c r="C345" i="8"/>
  <c r="F345" i="8" s="1"/>
  <c r="C341" i="8"/>
  <c r="C376" i="8" s="1"/>
  <c r="C340" i="8"/>
  <c r="F340" i="8" s="1"/>
  <c r="C330" i="8"/>
  <c r="C328" i="8"/>
  <c r="C325" i="8"/>
  <c r="F322" i="8"/>
  <c r="F318" i="8"/>
  <c r="C317" i="8"/>
  <c r="F316" i="8"/>
  <c r="A316" i="8"/>
  <c r="A317" i="8" s="1"/>
  <c r="A318" i="8" s="1"/>
  <c r="A319" i="8" s="1"/>
  <c r="F315" i="8"/>
  <c r="C305" i="8"/>
  <c r="C307" i="8" s="1"/>
  <c r="C301" i="8"/>
  <c r="C302" i="8" s="1"/>
  <c r="F302" i="8" s="1"/>
  <c r="C299" i="8"/>
  <c r="C300" i="8" s="1"/>
  <c r="A296" i="8"/>
  <c r="A297" i="8" s="1"/>
  <c r="A298" i="8" s="1"/>
  <c r="A299" i="8" s="1"/>
  <c r="A300" i="8" s="1"/>
  <c r="A301" i="8" s="1"/>
  <c r="A302" i="8" s="1"/>
  <c r="A303" i="8" s="1"/>
  <c r="C295" i="8"/>
  <c r="C296" i="8" s="1"/>
  <c r="F292" i="8"/>
  <c r="F291" i="8"/>
  <c r="F287" i="8"/>
  <c r="F286" i="8"/>
  <c r="F285" i="8"/>
  <c r="F284" i="8"/>
  <c r="F281" i="8"/>
  <c r="F280" i="8"/>
  <c r="F279" i="8"/>
  <c r="F278" i="8"/>
  <c r="C274" i="8"/>
  <c r="F274" i="8" s="1"/>
  <c r="C273" i="8"/>
  <c r="C272" i="8"/>
  <c r="C271" i="8"/>
  <c r="F268" i="8"/>
  <c r="F267" i="8"/>
  <c r="F266" i="8"/>
  <c r="F265" i="8"/>
  <c r="F264" i="8"/>
  <c r="F260" i="8"/>
  <c r="C259" i="8"/>
  <c r="F258" i="8"/>
  <c r="A258" i="8"/>
  <c r="A259" i="8" s="1"/>
  <c r="A260" i="8" s="1"/>
  <c r="A261" i="8" s="1"/>
  <c r="C257" i="8"/>
  <c r="F254" i="8"/>
  <c r="F253" i="8"/>
  <c r="F252" i="8"/>
  <c r="F192" i="8"/>
  <c r="F183" i="8"/>
  <c r="F180" i="8"/>
  <c r="F179" i="8"/>
  <c r="F178" i="8"/>
  <c r="F175" i="8"/>
  <c r="F174" i="8"/>
  <c r="F242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1" i="8"/>
  <c r="F218" i="8"/>
  <c r="F214" i="8"/>
  <c r="F212" i="8"/>
  <c r="F211" i="8"/>
  <c r="F210" i="8"/>
  <c r="F208" i="8"/>
  <c r="F207" i="8"/>
  <c r="F206" i="8"/>
  <c r="F205" i="8"/>
  <c r="F204" i="8"/>
  <c r="F203" i="8"/>
  <c r="F202" i="8"/>
  <c r="F201" i="8"/>
  <c r="F200" i="8"/>
  <c r="F199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A128" i="8"/>
  <c r="A129" i="8" s="1"/>
  <c r="A130" i="8" s="1"/>
  <c r="A131" i="8" s="1"/>
  <c r="A132" i="8" s="1"/>
  <c r="A133" i="8" s="1"/>
  <c r="A134" i="8" s="1"/>
  <c r="A135" i="8" s="1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C51" i="8"/>
  <c r="F51" i="8" s="1"/>
  <c r="A42" i="8"/>
  <c r="A43" i="8" s="1"/>
  <c r="A44" i="8" s="1"/>
  <c r="A45" i="8" s="1"/>
  <c r="A46" i="8" s="1"/>
  <c r="A47" i="8" s="1"/>
  <c r="A48" i="8" s="1"/>
  <c r="A49" i="8" s="1"/>
  <c r="C31" i="8"/>
  <c r="F31" i="8" s="1"/>
  <c r="C28" i="8"/>
  <c r="F28" i="8" s="1"/>
  <c r="C20" i="8"/>
  <c r="F20" i="8" s="1"/>
  <c r="A19" i="8"/>
  <c r="A20" i="8" s="1"/>
  <c r="A21" i="8" s="1"/>
  <c r="A22" i="8" s="1"/>
  <c r="C14" i="8"/>
  <c r="F14" i="8" s="1"/>
  <c r="C13" i="8"/>
  <c r="F13" i="8" s="1"/>
  <c r="K3" i="8"/>
  <c r="K2" i="8"/>
  <c r="K1" i="8"/>
  <c r="F718" i="8" l="1"/>
  <c r="F529" i="8"/>
  <c r="F725" i="8"/>
  <c r="F110" i="8"/>
  <c r="F170" i="8"/>
  <c r="F216" i="8"/>
  <c r="F299" i="8"/>
  <c r="F301" i="8"/>
  <c r="F330" i="8"/>
  <c r="F249" i="8"/>
  <c r="F257" i="8"/>
  <c r="F312" i="8"/>
  <c r="C332" i="8"/>
  <c r="F332" i="8" s="1"/>
  <c r="F272" i="8"/>
  <c r="F305" i="8"/>
  <c r="F328" i="8"/>
  <c r="C331" i="8"/>
  <c r="F331" i="8" s="1"/>
  <c r="F341" i="8"/>
  <c r="F360" i="8"/>
  <c r="F449" i="8"/>
  <c r="F494" i="8"/>
  <c r="A458" i="8"/>
  <c r="A459" i="8" s="1"/>
  <c r="A460" i="8" s="1"/>
  <c r="A461" i="8" s="1"/>
  <c r="A462" i="8" s="1"/>
  <c r="A463" i="8" s="1"/>
  <c r="A464" i="8" s="1"/>
  <c r="A465" i="8" s="1"/>
  <c r="F591" i="8"/>
  <c r="C681" i="8"/>
  <c r="F681" i="8" s="1"/>
  <c r="C342" i="8"/>
  <c r="C450" i="8"/>
  <c r="F450" i="8" s="1"/>
  <c r="F680" i="8"/>
  <c r="F682" i="8"/>
  <c r="C377" i="8"/>
  <c r="F377" i="8" s="1"/>
  <c r="F376" i="8"/>
  <c r="F611" i="8"/>
  <c r="F209" i="8"/>
  <c r="F213" i="8"/>
  <c r="F215" i="8"/>
  <c r="F217" i="8"/>
  <c r="F219" i="8"/>
  <c r="F222" i="8"/>
  <c r="C306" i="8"/>
  <c r="F306" i="8" s="1"/>
  <c r="F337" i="8"/>
  <c r="F342" i="8"/>
  <c r="F347" i="8"/>
  <c r="C349" i="8"/>
  <c r="F359" i="8"/>
  <c r="F361" i="8"/>
  <c r="C370" i="8"/>
  <c r="C371" i="8" s="1"/>
  <c r="C374" i="8"/>
  <c r="C612" i="8"/>
  <c r="F612" i="8" s="1"/>
  <c r="F610" i="8"/>
  <c r="F613" i="8" s="1"/>
  <c r="F624" i="8"/>
  <c r="C47" i="8"/>
  <c r="F47" i="8" s="1"/>
  <c r="C45" i="8"/>
  <c r="F45" i="8" s="1"/>
  <c r="C15" i="8"/>
  <c r="F15" i="8" s="1"/>
  <c r="C22" i="8"/>
  <c r="F22" i="8" s="1"/>
  <c r="C41" i="8"/>
  <c r="F41" i="8" s="1"/>
  <c r="C261" i="8"/>
  <c r="F259" i="8"/>
  <c r="F271" i="8"/>
  <c r="C297" i="8"/>
  <c r="F295" i="8"/>
  <c r="F296" i="8"/>
  <c r="C319" i="8"/>
  <c r="F317" i="8"/>
  <c r="F325" i="8"/>
  <c r="F626" i="8"/>
  <c r="C52" i="8"/>
  <c r="F52" i="8" s="1"/>
  <c r="C53" i="8"/>
  <c r="F53" i="8" s="1"/>
  <c r="F273" i="8"/>
  <c r="F300" i="8"/>
  <c r="F307" i="8"/>
  <c r="F370" i="8"/>
  <c r="C303" i="8"/>
  <c r="C378" i="8" l="1"/>
  <c r="F190" i="8"/>
  <c r="F187" i="8"/>
  <c r="F189" i="8"/>
  <c r="F188" i="8"/>
  <c r="F186" i="8"/>
  <c r="C375" i="8"/>
  <c r="F374" i="8"/>
  <c r="F349" i="8"/>
  <c r="F617" i="8"/>
  <c r="F683" i="8" s="1"/>
  <c r="F303" i="8"/>
  <c r="F220" i="8"/>
  <c r="F245" i="8" s="1"/>
  <c r="C298" i="8"/>
  <c r="F297" i="8"/>
  <c r="C46" i="8"/>
  <c r="F46" i="8" s="1"/>
  <c r="F378" i="8"/>
  <c r="C372" i="8"/>
  <c r="F371" i="8"/>
  <c r="F319" i="8"/>
  <c r="F333" i="8" s="1"/>
  <c r="F261" i="8"/>
  <c r="C42" i="8"/>
  <c r="F42" i="8" s="1"/>
  <c r="C48" i="8"/>
  <c r="F48" i="8" s="1"/>
  <c r="F193" i="8" l="1"/>
  <c r="F195" i="8" s="1"/>
  <c r="F720" i="8"/>
  <c r="F375" i="8"/>
  <c r="C49" i="8"/>
  <c r="F49" i="8" s="1"/>
  <c r="C373" i="8"/>
  <c r="F372" i="8"/>
  <c r="F298" i="8"/>
  <c r="F308" i="8" s="1"/>
  <c r="C43" i="8"/>
  <c r="F43" i="8" s="1"/>
  <c r="F54" i="8" l="1"/>
  <c r="C44" i="8"/>
  <c r="F44" i="8" s="1"/>
  <c r="F373" i="8"/>
  <c r="F452" i="8" s="1"/>
  <c r="F531" i="8" l="1"/>
  <c r="F727" i="8" s="1"/>
  <c r="F728" i="8" s="1"/>
  <c r="F742" i="8" l="1"/>
  <c r="F740" i="8"/>
  <c r="F736" i="8"/>
  <c r="F734" i="8"/>
  <c r="F732" i="8"/>
  <c r="F741" i="8"/>
  <c r="F739" i="8"/>
  <c r="F737" i="8"/>
  <c r="F735" i="8"/>
  <c r="F733" i="8"/>
  <c r="F738" i="8" l="1"/>
  <c r="F743" i="8" s="1"/>
  <c r="F745" i="8" s="1"/>
</calcChain>
</file>

<file path=xl/sharedStrings.xml><?xml version="1.0" encoding="utf-8"?>
<sst xmlns="http://schemas.openxmlformats.org/spreadsheetml/2006/main" count="1187" uniqueCount="524">
  <si>
    <t>Zona:</t>
  </si>
  <si>
    <t>VI</t>
  </si>
  <si>
    <t>PARTIDA</t>
  </si>
  <si>
    <t>D E S C R I P C I O N</t>
  </si>
  <si>
    <t>CANTIDAD</t>
  </si>
  <si>
    <t>UND</t>
  </si>
  <si>
    <t>P.U. (RD$)</t>
  </si>
  <si>
    <t>VALOR (RD$)</t>
  </si>
  <si>
    <t>A</t>
  </si>
  <si>
    <t>REPLANTEO</t>
  </si>
  <si>
    <t>M</t>
  </si>
  <si>
    <t>MOVIMIENTO DE TIERRA</t>
  </si>
  <si>
    <t>EXCAVACION MATERIAL  COMPACTADO C/EQUIPO</t>
  </si>
  <si>
    <t>SUMINISTRO Y COLOCACION DE TUBERIA</t>
  </si>
  <si>
    <t>Ø8" PVC (SDR-26) C/J.G. + 3% PERDIDA POR CAMPANA</t>
  </si>
  <si>
    <t xml:space="preserve"> COLOCACION  DE TUBERIAS :</t>
  </si>
  <si>
    <t xml:space="preserve">PRUEBA HIDROSTATICA PARA TUBERIA </t>
  </si>
  <si>
    <t>M2</t>
  </si>
  <si>
    <t>M3</t>
  </si>
  <si>
    <t>B</t>
  </si>
  <si>
    <t>ESTACION DE BOMBEO</t>
  </si>
  <si>
    <t>U</t>
  </si>
  <si>
    <t>D</t>
  </si>
  <si>
    <t xml:space="preserve">LINEA DE CONDUCION </t>
  </si>
  <si>
    <t>REPARACION DE SERVICIOS EXISTENTES</t>
  </si>
  <si>
    <t>E</t>
  </si>
  <si>
    <t>ML</t>
  </si>
  <si>
    <t xml:space="preserve">MOVIMIENTO DE TIERRA: </t>
  </si>
  <si>
    <t>SUMINISTRO DE  TUBERIAS :</t>
  </si>
  <si>
    <t xml:space="preserve"> Ø 8" PVC (SDR-26) C/J.G. + 3% PERDIDA POR CAMPANA</t>
  </si>
  <si>
    <t xml:space="preserve"> Ø 6" PVC (SDR-26) C/J.G. + 3% PERDIDA POR CAMPANA</t>
  </si>
  <si>
    <t xml:space="preserve"> Ø 4" PVC SDR-26 C/J.G. + 2% PERDIDA POR CAMPANA</t>
  </si>
  <si>
    <t xml:space="preserve"> Ø 3" PVC SDR-26 C/J.G. + 2% PERDIDA POR CAMPANA</t>
  </si>
  <si>
    <t>CAJAS TELESCOPICAS</t>
  </si>
  <si>
    <t>Z</t>
  </si>
  <si>
    <t>VARIOS</t>
  </si>
  <si>
    <t>VALLA ANUNCIANDO OBRA 16' X 10' IMPRESION FULL COLOR CONTENIENDO LOGO DE INAPA, NOMBRE DE PROYECTO Y CONTRATISTA. ESTRUCTURA EN TUBOS GALVANIZADOS 1 1/2"X 1 1/2" Y SOPORTES EN TUBO CUAD. 4" X 4"</t>
  </si>
  <si>
    <t>SUB - TOTAL FASE  Z</t>
  </si>
  <si>
    <t>SUB - TOTAL GENERAL</t>
  </si>
  <si>
    <t>GASTOS INDIRECTOS</t>
  </si>
  <si>
    <t>HONORARIOS PROFESIONALES</t>
  </si>
  <si>
    <t>TRANSPORTE</t>
  </si>
  <si>
    <t>LEY 6-86</t>
  </si>
  <si>
    <t>SEGURO POLIZA Y FIANZA</t>
  </si>
  <si>
    <t>GASTOS ADMINISTRATIVO</t>
  </si>
  <si>
    <t>IMPREVISTOS</t>
  </si>
  <si>
    <t>SUB - TOTAL GASTOS INDIRECTOS</t>
  </si>
  <si>
    <t>TOTAL A EJECUTAR (RD$)</t>
  </si>
  <si>
    <t>GL</t>
  </si>
  <si>
    <t>PAÑETE EXTERIOR</t>
  </si>
  <si>
    <t>MANO DE OBRA</t>
  </si>
  <si>
    <t>PAÑETE INTERIOR PULIDO</t>
  </si>
  <si>
    <t>CANTOS</t>
  </si>
  <si>
    <t>H</t>
  </si>
  <si>
    <t>P.A</t>
  </si>
  <si>
    <t>HR</t>
  </si>
  <si>
    <t>UD</t>
  </si>
  <si>
    <t>BOMBA DE ACHIQUE DE 4" (HP 9 )</t>
  </si>
  <si>
    <t>Ubicacion: PROVINCIA LA ALTAGRACIA</t>
  </si>
  <si>
    <t>CORTE, EXTRACCION Y BOTE DE CARPETA ASFALTICA L=323.74 M</t>
  </si>
  <si>
    <t>CORTE CON DISCO DE CARPETA ASFALTICA 2"</t>
  </si>
  <si>
    <t>EXTRACCION  CARPETA ASFALTICA 2"</t>
  </si>
  <si>
    <t xml:space="preserve">MOVIMIENTO DE TIERRA </t>
  </si>
  <si>
    <t>EXCAVACION MATERIAL COMPACTO C/EQUIPO</t>
  </si>
  <si>
    <t>RELLENO COMPACTADO C/COMPACTADOR MECANICO EN CAPA DE 0.20M. DE ESPESOR</t>
  </si>
  <si>
    <t>IMPRIMACION SENCILLA</t>
  </si>
  <si>
    <t>RIEGO ADHERENCIA</t>
  </si>
  <si>
    <t xml:space="preserve">REPOSICION DE ASFALTO 2" </t>
  </si>
  <si>
    <t xml:space="preserve">COLOCACION CARPETA  ASFALTICA 2" </t>
  </si>
  <si>
    <t>KM-M3E</t>
  </si>
  <si>
    <t>ASFALTO</t>
  </si>
  <si>
    <t>BOTE DE MATERIAL CON CAMION D= 5 KM,( INC. ESPARCIMIENTO EN LUGAR DE BOTADERO)</t>
  </si>
  <si>
    <t>I</t>
  </si>
  <si>
    <t>CONSTRUCCION CISTERNA 200 M3 EN H.A.</t>
  </si>
  <si>
    <t>PRELIMINARES</t>
  </si>
  <si>
    <t xml:space="preserve">REPLANTEO </t>
  </si>
  <si>
    <t>RELLENO COMPACTADO A MANO</t>
  </si>
  <si>
    <t>TORTA DE H.S  E=0.05 P/NIVELACION</t>
  </si>
  <si>
    <t>ZAPATA MURO  0.35 - 1.53 QQ/M3</t>
  </si>
  <si>
    <t>ZAPATA COLUMNA ( 1.35X1.35) - 2.27 QQ/M3</t>
  </si>
  <si>
    <t>LOSA DE FONDO 0.20 - 0.96 QQ/M3</t>
  </si>
  <si>
    <t>LOSA DE FONDO 0.20 - 2.90 QQ/M3</t>
  </si>
  <si>
    <t>MUROS 0.25 - 2.56 QQ/M3</t>
  </si>
  <si>
    <t>COLUMNAS C1 ( 0.40 X 0.40 ) - 3.14 QQ/M3</t>
  </si>
  <si>
    <t>COLUMNAS C2 ( 0.40 X 0.40 ) - 2.15 QQ/M3</t>
  </si>
  <si>
    <t>VIGAS ( 0.55 X 0.30 )-  5.25 QQ /M3</t>
  </si>
  <si>
    <t>LOSA DE TECHO 0.15 - 2.17 QQ /M3</t>
  </si>
  <si>
    <t>TERMINACION DE SUPERFICIE</t>
  </si>
  <si>
    <t>FINO LOSA DE FONDO PULIDO</t>
  </si>
  <si>
    <t xml:space="preserve">FINO LOSA DE TECHO </t>
  </si>
  <si>
    <t xml:space="preserve">CANTOS </t>
  </si>
  <si>
    <t>APLICACION DE:</t>
  </si>
  <si>
    <t>IMPERMEABILIZANTE</t>
  </si>
  <si>
    <t>JUNTA  HIDROFILICA</t>
  </si>
  <si>
    <t xml:space="preserve">INSTALACION DE: </t>
  </si>
  <si>
    <t xml:space="preserve">ESCALERA INTERIOR H=2.80 M </t>
  </si>
  <si>
    <t xml:space="preserve">TAPA METALICA ( 0.80 X 0.80 )M </t>
  </si>
  <si>
    <t>VENTILACION</t>
  </si>
  <si>
    <t>TUBERIA Ø3" ACERO (SCH-80) C/PROTECCION ANTICORROSIVA</t>
  </si>
  <si>
    <t>MANO DE OBRA  PLOMERO</t>
  </si>
  <si>
    <t>RAMPA Y ANDAMIOS P/VACIADO</t>
  </si>
  <si>
    <t xml:space="preserve">VERJA DE MALLA CICLONICA </t>
  </si>
  <si>
    <t>EMBELLECIMIENTO CON GRAVILLA</t>
  </si>
  <si>
    <t>LIMPIEZA FINAL</t>
  </si>
  <si>
    <t>C</t>
  </si>
  <si>
    <t xml:space="preserve">GARITA PARA OPERADOR </t>
  </si>
  <si>
    <t>HORMIGÓN ARMADO FC=210 KG/CM2 EN:</t>
  </si>
  <si>
    <t xml:space="preserve"> ZAPATA  MUROS(0.45 X 0 .25) - 0.74 QQ/M3</t>
  </si>
  <si>
    <t>VIGA DE AMARRE (0.15 X 0.20) - 4.36 QQ/M3</t>
  </si>
  <si>
    <t xml:space="preserve"> LOSA  TECHO  0.10  - 1.56 QQ/M3</t>
  </si>
  <si>
    <t xml:space="preserve">MURO DE BLOCKS </t>
  </si>
  <si>
    <t xml:space="preserve">BLOCK 6"  </t>
  </si>
  <si>
    <t xml:space="preserve">BLOCK CALADO </t>
  </si>
  <si>
    <t>TERMINACIÓN DE SUPERFICIE</t>
  </si>
  <si>
    <t>PAÑETE INTERIOR (INCLUYE PAÑETE DE TECHO)</t>
  </si>
  <si>
    <t>PAÑETE  EXTERIOR</t>
  </si>
  <si>
    <t xml:space="preserve">FINO DE  TECHO </t>
  </si>
  <si>
    <t xml:space="preserve">FRAGUACHE EN TECHO </t>
  </si>
  <si>
    <t xml:space="preserve">CANTOS Y MOCHETAS </t>
  </si>
  <si>
    <t>IMPERMEABILIZANTE DE TECHO</t>
  </si>
  <si>
    <t>REVESTIMIENTO PARED BAÑO</t>
  </si>
  <si>
    <t>PISOS H.S PULIDO</t>
  </si>
  <si>
    <t>ZABALETA</t>
  </si>
  <si>
    <t>REVESTIMIENTO EN PAREDES</t>
  </si>
  <si>
    <t>CERÁMICA CRIOLLA EN BAÑO (INC. TODOS LAS PAREDES DEL BAÑO )</t>
  </si>
  <si>
    <t>INSTALACION SANITARIA</t>
  </si>
  <si>
    <t>INODORO BLANCO SENCILLO</t>
  </si>
  <si>
    <t>LAVAMANO BLANCO PEQUEÑO</t>
  </si>
  <si>
    <t>DESAGUE DE PISO</t>
  </si>
  <si>
    <t>COLUMNA DE VENTILACION 3"</t>
  </si>
  <si>
    <t>CAMARA DE INSPECCION</t>
  </si>
  <si>
    <t>CAMARA SEPTICA</t>
  </si>
  <si>
    <t>FILTRANTE 4"</t>
  </si>
  <si>
    <t>SUM. E INSTALACION TINACO 250GLS</t>
  </si>
  <si>
    <t>TUBERIAS Y PIEZAS AGUA POTABLE</t>
  </si>
  <si>
    <t>TUBERIAS Y PIEZAS AGUAS RESIDUALES</t>
  </si>
  <si>
    <t>MANO DE OBRA  PLOMERIA GENERAL</t>
  </si>
  <si>
    <t>PINTURA</t>
  </si>
  <si>
    <t>PINTURA ACRÍLICA (INC. BASE BLANCA)</t>
  </si>
  <si>
    <t>PUERTAS Y VENTANAS</t>
  </si>
  <si>
    <t>VENTANA DE ALUMINIO 0.60 X0.60</t>
  </si>
  <si>
    <t>INSTALACIONES ELÉCTRICAS</t>
  </si>
  <si>
    <t>SALIDA CENITAL</t>
  </si>
  <si>
    <t>INTERRUPTOR SENCILLO</t>
  </si>
  <si>
    <t>TOMACORRIENTES DOBLE, 120V</t>
  </si>
  <si>
    <t>PANEL DE DISTRIBUCION 4 ESPACIOS (ENTRADA GENERAL)</t>
  </si>
  <si>
    <t>LETRERO Y LOGO DE INAPA</t>
  </si>
  <si>
    <t xml:space="preserve">SUMINISTRO Y COLOCACION ASIENTO DE ARENA (INCLUYE ACARREO INTERNO) </t>
  </si>
  <si>
    <t xml:space="preserve">BOTE DE MATERIAL CON CAMION D=5 KM (INCLUYE ESPARCIMIENTO EN BOTADERO) </t>
  </si>
  <si>
    <t xml:space="preserve">RED DE DISTRIBUCCION </t>
  </si>
  <si>
    <t>Ø6" PVC (SDR-26) C/J.G. + 3% PERDIDA POR CAMPANA</t>
  </si>
  <si>
    <t xml:space="preserve">RELLENO Y COMPACTACION MECANICA EN CAPAS DE 0.20 M </t>
  </si>
  <si>
    <t>SUMINISTRO DE MTUBERIAS:</t>
  </si>
  <si>
    <t xml:space="preserve"> COLOCACION  DE TUBERIAS:</t>
  </si>
  <si>
    <t>Ø6" PVC (SDR-26) C/J.G.</t>
  </si>
  <si>
    <t>SUMINISTRO MATERIAL MINA PARA BASE D=10 KM</t>
  </si>
  <si>
    <t>CONTROL Y MANEJO DE TRANSITO ( INCLUYE USO DE LETREROS, USO DE DE CONOS REFRACTARIOS Y HOMBRES CON BANDEROLAS)</t>
  </si>
  <si>
    <t xml:space="preserve">SEÑALIZACION, CONTROL Y SEGURIDAD EN LA OBRA  (INCLUYE PASARELAS, LETREROS PEQUEÑOS CON BASE EN ANGULARES, POSTES PARA CINTAS REFRACTARIA, MECHONES, BARRERAS DE PELIGRO NARANJA </t>
  </si>
  <si>
    <t xml:space="preserve">LIMPIEZA CONTINUA Y  FINAL (OBREROS, CAMION  Y HERRAMIENTAS MENORES) CON TRAMOS DE ALTA PENDIENTE </t>
  </si>
  <si>
    <t>PRUEBA HIDROSTATICA PARA TUBERIA DE:</t>
  </si>
  <si>
    <t>F</t>
  </si>
  <si>
    <t xml:space="preserve">DE Ø8" PVC SDR-26 C/JUNTA DE GOMA </t>
  </si>
  <si>
    <t xml:space="preserve">DE Ø6" PVC SDR-26 C/JUNTA DE GOMA </t>
  </si>
  <si>
    <t xml:space="preserve">DE Ø4" PVC SDR-26 C/JUNTA DE GOMA </t>
  </si>
  <si>
    <t xml:space="preserve">DE Ø3" PVC SDR-26 C/JUNTA DE GOMA </t>
  </si>
  <si>
    <t>CAMPAMENTO, ( INC. ALQUILER DE CASA CON O SIN  SOLAR Y CASETA PARA MATERIALES)</t>
  </si>
  <si>
    <t>LINEA DE IMPULSION  DESDE POZO HASTA ESTACION DE BOMBEO.</t>
  </si>
  <si>
    <t>LINEA DE CONDUCION DESDE EMPALME ACUEDUCTO HIGUEY, HASTA ESTACION DE BOMBEO ANAMUYA</t>
  </si>
  <si>
    <t>SUMINISTRO Y COLOCACION DE VALVULAS</t>
  </si>
  <si>
    <t>TRANSPORTE ASFALTO D= 10 KM</t>
  </si>
  <si>
    <t>TRANSPORTE ASFALTO  D= 10 KM</t>
  </si>
  <si>
    <t>CONSTRUCCION DE CASETA DE CLORACION</t>
  </si>
  <si>
    <t>ZAPATA DE MURO 0.80QQ/M3</t>
  </si>
  <si>
    <t>VIGA DE AMARRE 0.15X0.20-4.57 QQ/M3</t>
  </si>
  <si>
    <t>LOSA DE TECHO 0.10X1.04 QQ/M3</t>
  </si>
  <si>
    <t>MURO DE BLOQUES</t>
  </si>
  <si>
    <t>MURO DE BLOCK CALADOS</t>
  </si>
  <si>
    <t>MURO DE BLOCKS 6''</t>
  </si>
  <si>
    <t>PAÑETE INTERIOR</t>
  </si>
  <si>
    <t>PAÑETE DE TECHO</t>
  </si>
  <si>
    <t>FINO DE TECHO</t>
  </si>
  <si>
    <t>PISO DE HORMIGON SIMPLE</t>
  </si>
  <si>
    <t>ANTEPECHO</t>
  </si>
  <si>
    <t>PUERTA DE HIERRO CON BARRA Ø1/2'' Y TOLA DE 1/8</t>
  </si>
  <si>
    <t>ELECTRIFICACION ELECTRICA INTERIOR</t>
  </si>
  <si>
    <t>ENTRADA ELECTRICA</t>
  </si>
  <si>
    <t>LOGO Y LETRERO DE INAPA</t>
  </si>
  <si>
    <t>SISTEMA DE CLORACION</t>
  </si>
  <si>
    <t>CLORADOR POR INYECCION DE 0-25</t>
  </si>
  <si>
    <t>REGISTRO DE APLICACIÓN</t>
  </si>
  <si>
    <t>INSTALACION DE SISTEMA DE CLORACION</t>
  </si>
  <si>
    <t>ARRANCADOR 1.5 HP</t>
  </si>
  <si>
    <t>CAJA DE BREAKERS 20 AMP CON BREAKER</t>
  </si>
  <si>
    <t>MATERIALES PARA INSTALAR BOMBA</t>
  </si>
  <si>
    <t>CILINDRO DE CLORO GAS (LLENO) 150 lbs</t>
  </si>
  <si>
    <t xml:space="preserve">CORTE, EXTRACCION Y BOTE DE CARPETA ASFALTICA </t>
  </si>
  <si>
    <t>BOTE DE MATERIAL CON CAMION D= 5 KM</t>
  </si>
  <si>
    <t xml:space="preserve">EXCAVACION CON CLASIFICACION V= 2,603.93 M3 </t>
  </si>
  <si>
    <t>3.1.1</t>
  </si>
  <si>
    <t>3.1.2</t>
  </si>
  <si>
    <t xml:space="preserve">RELLENO Y COMPACTACION MECANICA CON MATERIAL SELECCIONADO DE LA EXCAVACION EN CAPAS DE 0.20 M </t>
  </si>
  <si>
    <t>SUMINISTRO Y COLOCACION DE:</t>
  </si>
  <si>
    <t xml:space="preserve">CODO 6" X 10 ACERO SCH-40 C/ PROTECCION ANTICORROSIVO </t>
  </si>
  <si>
    <t xml:space="preserve">CODO 6" X 15 ACERO SCH-40 C/ PROTECCION ANTICORROSIVO </t>
  </si>
  <si>
    <t xml:space="preserve">CODO 6" X 20 ACERO SCH-40 C/ PROTECCION ANTICORROSIVO </t>
  </si>
  <si>
    <t xml:space="preserve">CODO 6" X 25 ACERO SCH-40 C/ PROTECCION ANTICORROSIVO </t>
  </si>
  <si>
    <t xml:space="preserve">CODO 6" X 30 ACERO SCH-40 C/ PROTECCION ANTICORROSIVO </t>
  </si>
  <si>
    <t xml:space="preserve">CODO 6" X 90 ACERO SCH-40 C/ PROTECCION ANTICORROSIVO </t>
  </si>
  <si>
    <t xml:space="preserve">TEE  6" X 3 ACERO SCH-40 C/ PROTECCION ANTICORROSIVO </t>
  </si>
  <si>
    <t xml:space="preserve">TEE  6" X 6 ACERO SCH-40 C/ PROTECCION ANTICORROSIVO </t>
  </si>
  <si>
    <t xml:space="preserve">TEE  8" X 6 ACERO SCH-40 C/ PROTECCION ANTICORROSIVO </t>
  </si>
  <si>
    <t xml:space="preserve">REDUCCION  6" X 4 ACERO SCH-40 C/ PROTECCION ANTICORROSIVO </t>
  </si>
  <si>
    <t xml:space="preserve">ANCLAJE PARA PIEZAS </t>
  </si>
  <si>
    <t xml:space="preserve">JUNTA MECANICA TIPO DRESSER Ø3" DE 150 PSI </t>
  </si>
  <si>
    <t xml:space="preserve">JUNTA MECANICA TIPO DRESSER Ø4" DE 150 PSI </t>
  </si>
  <si>
    <t xml:space="preserve">JUNTA MECANICA TIPO DRESSER Ø6" DE 150 PSI </t>
  </si>
  <si>
    <t xml:space="preserve">JUNTA MECANICA TIPO DRESSER Ø8" DE 150 PSI </t>
  </si>
  <si>
    <t xml:space="preserve">SUMINISTRO Y COLOCACION DE VALVULA  (VER DETALLE EN PLANOS) </t>
  </si>
  <si>
    <t xml:space="preserve">VALVULA DE COMPUERTA DE Ø6" H.F 200 PSI PLATILLADA COMPLETA  (INCLUYE: CUERPO DE LA VALVULA, TORNILLOS 5/8" X 3", JUNTA DE GOMA, NIPLE PLATILLADO DE Ø X 12", JUNTA DRESSER Ø,  MOVIMIENTO DE TIERRA Y MANO DE OBRA) </t>
  </si>
  <si>
    <t xml:space="preserve">VALVULA DE AIRE COMBINADA DE Ø1" H.F 150 PSI PLATILLADA COMPLETA  (INCLUYE: CUERPO DE LA VALVULA, TORNILLOS 5/8" X 3", JUNTA DE GOMA, NIPLE PLATILLADO DE Ø X 12", JUNTA DRESSER Ø,  MOVIMIENTO DE TIERRA Y MANO DE OBRA) </t>
  </si>
  <si>
    <t xml:space="preserve">VALVULA DE DESAGUE DE Ø4" H.F 200 PSI PLATILLADA COMPLETA  (INCLUYE: CUERPO DE LA VALVULA, TORNILLOS 5/8" X 3", JUNTA DE GOMA, NIPLE PLATILLADO DE Ø X 12", JUNTA DRESSER Ø,  MOVIMIENTO DE TIERRA Y MANO DE OBRA) </t>
  </si>
  <si>
    <t xml:space="preserve">CAJA TELESCOPICA PARA VALVULA DE DESAGUE  </t>
  </si>
  <si>
    <t xml:space="preserve">REGISTRO P/VALVULAS </t>
  </si>
  <si>
    <t>DE Ø6" PVC SDR-26</t>
  </si>
  <si>
    <t>ASFALTO L= 323.74 M</t>
  </si>
  <si>
    <t>BOTE C/ CAMION DE CARPETA ASFALTICA 2"</t>
  </si>
  <si>
    <t>DEMOLICION Y REPOSICION DE CONTENES Y ACERAS</t>
  </si>
  <si>
    <t xml:space="preserve">DEMOLICION: </t>
  </si>
  <si>
    <t>DE CONTENES Y ACERAS</t>
  </si>
  <si>
    <t xml:space="preserve">BOTE  DE ESCOMBROS C/CAMION D= 5 KM (INCLUYE ESPARCIMIENTO EN BOTADERO) </t>
  </si>
  <si>
    <t>REPOSICION DE:</t>
  </si>
  <si>
    <t>ACERA PERIMETRAL 0.80 M</t>
  </si>
  <si>
    <t>CONTENES</t>
  </si>
  <si>
    <t>II</t>
  </si>
  <si>
    <t>REPARACION DE AVERIAS EN TUBERIAS EXIST.</t>
  </si>
  <si>
    <t xml:space="preserve">DE Ø1/2" PVC  (SCH-40)  </t>
  </si>
  <si>
    <t>DE Ø3/4" PVC  (SCH-40)</t>
  </si>
  <si>
    <t xml:space="preserve">DE Ø1" PVC  (SCH-40) </t>
  </si>
  <si>
    <t xml:space="preserve">DE Ø2" PVC  (SCH-40) </t>
  </si>
  <si>
    <t>DE Ø3" PVC SDR-26 C/ JG</t>
  </si>
  <si>
    <t>DE Ø4" PVC SDR-26 C/ JG</t>
  </si>
  <si>
    <t>COUPLING  Ø1/2" PVC</t>
  </si>
  <si>
    <t>COUPLING 3/4" PVC</t>
  </si>
  <si>
    <t>COUPLING 1" PVC</t>
  </si>
  <si>
    <t>COUPLING Ø2" PVC</t>
  </si>
  <si>
    <t>JUNTA MECANICA TIPO DRESSER 3" 150 PSI</t>
  </si>
  <si>
    <t>JUNTA MECANICA TIPO DRESSER 4" 150 PSI</t>
  </si>
  <si>
    <t>BOMBA DE ACHIQUE</t>
  </si>
  <si>
    <t>BOMBA DE ACHIQUE Ø3" (5,5 HP)</t>
  </si>
  <si>
    <t xml:space="preserve">CRUCE CAÑADA Ø4'' ACERO L= 6.20 MTS. </t>
  </si>
  <si>
    <t>EXCAVACION EN PRESENCIA DE AGUA C/HOMBRES</t>
  </si>
  <si>
    <t>DESVIO DE CAÑADA</t>
  </si>
  <si>
    <t xml:space="preserve"> RED DE DISTRIBUCCION </t>
  </si>
  <si>
    <t xml:space="preserve">EXCAVACION CON CLASIFICACION V= 3,081.36 M3 </t>
  </si>
  <si>
    <t>2.1.1</t>
  </si>
  <si>
    <t>2.1.2</t>
  </si>
  <si>
    <t xml:space="preserve"> Ø4" PVC SDR-26 C/J.G. + 2% PERDIDA POR CAMPANA</t>
  </si>
  <si>
    <t xml:space="preserve"> Ø3" PVC SDR-26 C/J.G. + 2% PERDIDA POR CAMPANA</t>
  </si>
  <si>
    <t xml:space="preserve">CODO 3" X 10 ACERO SCH-80 C/ PROTECCION ANTICORROSIVO </t>
  </si>
  <si>
    <t xml:space="preserve">CODO 3" X 25 ACERO SCH-80 C/ PROTECCION ANTICORROSIVO </t>
  </si>
  <si>
    <t xml:space="preserve">CODO 3" X 35 ACERO SCH-80 C/ PROTECCION ANTICORROSIVO </t>
  </si>
  <si>
    <t xml:space="preserve">CODO 3" X 45 ACERO SCH-80 C/ PROTECCION ANTICORROSIVO </t>
  </si>
  <si>
    <t xml:space="preserve">CODO 4" X 15 ACERO SCH-80 C/ PROTECCION ANTICORROSIVO </t>
  </si>
  <si>
    <t xml:space="preserve">CODO 4" X 90 ACERO SCH-40 C/ PROTECCION ANTICORROSIVO </t>
  </si>
  <si>
    <t xml:space="preserve">TEE  3" X 3 ACERO SCH-80 C/ PROTECCION ANTICORROSIVO </t>
  </si>
  <si>
    <t xml:space="preserve">TEE  4" X 4 ACERO SCH-80 C/ PROTECCION ANTICORROSIVO </t>
  </si>
  <si>
    <t xml:space="preserve">TEE  4" X 3 ACERO SCH-80 C/ PROTECCION ANTICORROSIVO </t>
  </si>
  <si>
    <t xml:space="preserve">CRUZ  3" X 3 ACERO SCH-80 C/ PROTECCION ANTICORROSIVO </t>
  </si>
  <si>
    <t xml:space="preserve">CRUZ  4" X 3 ACERO SCH-80 C/ PROTECCION ANTICORROSIVO </t>
  </si>
  <si>
    <t xml:space="preserve">REDUCCION  4" X 3 ACERO SCH-80 C/ PROTECCION ANTICORROSIVO </t>
  </si>
  <si>
    <t>ANCLAJE PARA PIEZAS</t>
  </si>
  <si>
    <t xml:space="preserve">VALVULA DE COMPUERTA DE Ø3" H.F 200 PSI PLATILLADA COMPLETA  (INCLUYE: CUERPO DE LA VALVULA, TORNILLOS 5/8" X 3", JUNTA DE GOMA, NIPLE PLATILLADO DE Ø X 12", JUNTA DRESSER Ø,  MOVIMIENTO DE TIERRA Y MANO DE OBRA) </t>
  </si>
  <si>
    <t xml:space="preserve">VALVULA DE COMPUERTA DE Ø4" H.F 200 PSI PLATILLADA COMPLETA  (INCLUYE: CUERPO DE LA VALVULA, TORNILLOS 5/8" X 3", JUNTA DE GOMA, NIPLE PLATILLADO DE Ø X 12", JUNTA DRESSER Ø,  MOVIMIENTO DE TIERRA Y MANO DE OBRA) </t>
  </si>
  <si>
    <t>CAJA TELESCOPICA P/VALVULAS</t>
  </si>
  <si>
    <t>DE Ø4" PVC SDR-26 C/JUNTA DE GOMA</t>
  </si>
  <si>
    <t>ACOMETIDAS URBANAS  (192 U)</t>
  </si>
  <si>
    <t>COLLARIN EN POLIETILENO Ø3" (ABRAZADERA)</t>
  </si>
  <si>
    <t>TUBERIA EN POLIETILENO DE ALTA DENSIDAD Ø1/2" INTERNO L=6.00M (PROMEDIO)</t>
  </si>
  <si>
    <t>ADAPTADOR MACHO Ø1/2" ROSCADO A MANGUERA</t>
  </si>
  <si>
    <t>ADAPTADOR HEMBRA Ø1/2" ROSCADO A MANGUERA</t>
  </si>
  <si>
    <t>LLAVE DE PASO DE 1/2"</t>
  </si>
  <si>
    <t>CAJA DE ACOMETIDA PLASTICA EN POLITILENO 10"</t>
  </si>
  <si>
    <t>TUBERIA 1/2" SCH-40 PVC LONGITUD PROMEDIO</t>
  </si>
  <si>
    <t>ANCLAJE DE H.S</t>
  </si>
  <si>
    <t>CEMENTO SOLVENTE Y TEFLON</t>
  </si>
  <si>
    <t>TAPON HEMBRA 1/2" PVC</t>
  </si>
  <si>
    <t xml:space="preserve">EXCAVACION Y TAPADO </t>
  </si>
  <si>
    <t>MANO DE OBRA PLOMERO</t>
  </si>
  <si>
    <t xml:space="preserve">MATERIAL COMPACTADO  C/EQUIPO </t>
  </si>
  <si>
    <t>SUMINISTRO Y COLOCACION MATERIAL DE MINA D= 15 KM  (INCLUYE ACARREO INTERNO)  (CONSIDERAR 50% DEL RELLENO )</t>
  </si>
  <si>
    <t>CORTE, EXTRACCION Y BOTE DE CARPETA ASFALTICA</t>
  </si>
  <si>
    <t>SUB -TOTAL FASE A</t>
  </si>
  <si>
    <t>SUB - TOTAL FASE F</t>
  </si>
  <si>
    <t>G</t>
  </si>
  <si>
    <t>ACUEDUCTO VILLA HORTENSIA</t>
  </si>
  <si>
    <t>3.1.3</t>
  </si>
  <si>
    <t>3.1.4</t>
  </si>
  <si>
    <t>3.1.5</t>
  </si>
  <si>
    <t>VALVULA COMPUERTA Ø6" H.F. PLATILLADA COMPLETA 150 PSI (INC. TORNILLOS, JUNTA DE GOMA, NIPLES PLATILLADOS Y 2 JUNTAS MECANICAS TIPO DRESSER)</t>
  </si>
  <si>
    <t xml:space="preserve">VALVULA DE AIRE COMBINADA Ø1" H.F.  200 PSI </t>
  </si>
  <si>
    <t>REGISTRO PARA VALVULA DE AIRE</t>
  </si>
  <si>
    <t xml:space="preserve">VALVULA DE AIRE COMBINADA Ø2" H.F.  200 PSI </t>
  </si>
  <si>
    <t xml:space="preserve">VALVULA DE AIRE Ø1" H.F.  200 PSI </t>
  </si>
  <si>
    <t>SUMINISTRO Y COLOCACION TUBERIAS</t>
  </si>
  <si>
    <t>RELLENO COMPACTADO C/COMPACTADOR MECANICO EN CAPA DE 0.20 M.</t>
  </si>
  <si>
    <t xml:space="preserve">REPLANTEO  </t>
  </si>
  <si>
    <t>SUMINISTRO MATERIAL MINA PARA BASE D= 10 KM</t>
  </si>
  <si>
    <t>TRANSPORTE ASFALTO 10 KM</t>
  </si>
  <si>
    <t>2.1.3</t>
  </si>
  <si>
    <t>2.1.4</t>
  </si>
  <si>
    <t>2.1.5</t>
  </si>
  <si>
    <t>SUPERVISION DE LA OBRA</t>
  </si>
  <si>
    <t>ITBIS (LEY 07-2007)</t>
  </si>
  <si>
    <t>CODIA</t>
  </si>
  <si>
    <t xml:space="preserve">ESTUDIOS (SOCIALES, AMBIENTALES, GEOTECNICO, TOPOGRAFICO, DE CALIDAD, ECT) </t>
  </si>
  <si>
    <t xml:space="preserve">MEDIDA DE COMPENSACION AMBIENTAL </t>
  </si>
  <si>
    <t>VALVULA DE DESAGUE Ø4" H.F. PLATILLADA COMPLETA 150 PSI (INC. TORNILLOS, JUNTA DE GOMA, NIPLES PLATILLADOS Y 2 JUNTAS MECANICAS TIPO DRESSER TEE Y TUBERIA, SEGÚN DETALLE)</t>
  </si>
  <si>
    <t xml:space="preserve">SUB - TOTAL ACUEDUCTO  ANAMUYA </t>
  </si>
  <si>
    <t>SUB - TOTAL ACUEDUCTO  VILLA HPRTENSIA</t>
  </si>
  <si>
    <t>VALVULA DE DESAGUE Ø4" H.F. PLATILLADA COMPLETA 150 PSI (INC. TORNILLOS, JUNTA DE GOMA, NIPLES PLATILLADOS Y 2 JUNTAS MECANICAS TIPO DRESSER, TEE Y TUBERIA, SEGÚN DETALLE)</t>
  </si>
  <si>
    <t>SUMINISTRO Y COLOCACION MATERIAL DE MINA D= 15 KM  (INCLUYE ACARREO INTERNO)  (CONSIDERAR 30% DEL RELLENO )</t>
  </si>
  <si>
    <t>COLLARIN EN POLIETILENO DE Ø 3" ( ABRAZADERA)</t>
  </si>
  <si>
    <t>TUBERIA DE POLIETILENO ALTA DENSIDAD, Ø 1/2" INTERNO L= 6.00 M ( PROMEDIO)</t>
  </si>
  <si>
    <t>ADATADOR MACHO Ø 1/2" ROSCADO A MANGUERA</t>
  </si>
  <si>
    <t>ADATADOR HEMBRA Ø 1/2" ROSCADO A MANGUERA</t>
  </si>
  <si>
    <t>LLAVE DE PASO DE Ø 1/2"</t>
  </si>
  <si>
    <t>CAJA DE ACOMETIDA PLASTICA EN POLIETILENO DE Ø 10"</t>
  </si>
  <si>
    <t xml:space="preserve">TUBERIA 1/2" SCH-40 PVC LONGITUD PROMEDIO </t>
  </si>
  <si>
    <t>ANCLAJE DE H.S.</t>
  </si>
  <si>
    <t xml:space="preserve">CEMENTO SOLVENTE Y TEFLON </t>
  </si>
  <si>
    <t xml:space="preserve">TAPON HEMBRA DE 1/2" PVC </t>
  </si>
  <si>
    <t>VALVULA CHECK DE 1/2" DE BRONCE</t>
  </si>
  <si>
    <t xml:space="preserve">MANO DE OBRA PLOMERIA </t>
  </si>
  <si>
    <t>COLLARIN EN POLIETILENO DE Ø 4" ( ABRAZADERA)</t>
  </si>
  <si>
    <t>Ø6" PVC (SDR-21) C/J.G. + 3% PERDIDA POR CAMPANA</t>
  </si>
  <si>
    <t>Ø6" PVC (SDR-21) C/J.G. + 2% PERDIDA POR CAMPANA</t>
  </si>
  <si>
    <t>DE Ø6" PVC SDR-21 C/JUNTA DE GOMA</t>
  </si>
  <si>
    <t>TUBERIA DE POLIETILENO ALTA DENSIDAD, Ø 1/2" INTERNO L= 12.00 M ( PROMEDIO)</t>
  </si>
  <si>
    <t>CODO Ø 1/2" X 90  H.G.</t>
  </si>
  <si>
    <t xml:space="preserve">TUBERIA 1/2" H.G. PARA BASTONE </t>
  </si>
  <si>
    <t>NIPLE DE Ø 1/2" H.G.</t>
  </si>
  <si>
    <t>COUPLING DE Ø 1/2" H.G.</t>
  </si>
  <si>
    <t xml:space="preserve">LLAVE DE PASO DE Ø 1/2" DE BONCE </t>
  </si>
  <si>
    <t>PEDESTAL DE H.S. ( 0.80 X 0.15)</t>
  </si>
  <si>
    <t>URBANA C/POLIETILENO DE Ø 3"( 315 UD)</t>
  </si>
  <si>
    <t>RURALES C/POLIETILENO DE Ø 3"( 135 UD)</t>
  </si>
  <si>
    <t>URBANA C/POLIETILENO DE Ø 4"( 315 UD)</t>
  </si>
  <si>
    <t>RURALES C/POLIETILENO DE Ø 4"( 135 UD)</t>
  </si>
  <si>
    <t>8.1.1</t>
  </si>
  <si>
    <t>8.1.2</t>
  </si>
  <si>
    <t>8.1.3</t>
  </si>
  <si>
    <t>8.1.4</t>
  </si>
  <si>
    <t>8.1.5</t>
  </si>
  <si>
    <t>8.1.6</t>
  </si>
  <si>
    <t>8.1.7</t>
  </si>
  <si>
    <t>8.1.8</t>
  </si>
  <si>
    <t>8.1.9</t>
  </si>
  <si>
    <t>8.1.10</t>
  </si>
  <si>
    <t>8.1.11</t>
  </si>
  <si>
    <t>8.1.12</t>
  </si>
  <si>
    <t>8.1.13</t>
  </si>
  <si>
    <t>8.2.1</t>
  </si>
  <si>
    <t>8.2.2</t>
  </si>
  <si>
    <t>8.2.3</t>
  </si>
  <si>
    <t>8.2.4</t>
  </si>
  <si>
    <t>8.2.5</t>
  </si>
  <si>
    <t>8.2.6</t>
  </si>
  <si>
    <t>8.2.7</t>
  </si>
  <si>
    <t>8.2.8</t>
  </si>
  <si>
    <t>8.2.9</t>
  </si>
  <si>
    <t>8.2.10</t>
  </si>
  <si>
    <t>8.2.11</t>
  </si>
  <si>
    <t>8.2.12</t>
  </si>
  <si>
    <t>8.2.13</t>
  </si>
  <si>
    <t>8.3.1</t>
  </si>
  <si>
    <t>8.3.2</t>
  </si>
  <si>
    <t>8.3.3</t>
  </si>
  <si>
    <t>8.3.4</t>
  </si>
  <si>
    <t>8.3.5</t>
  </si>
  <si>
    <t>8.3.6</t>
  </si>
  <si>
    <t>8.3.7</t>
  </si>
  <si>
    <t>8.3.8</t>
  </si>
  <si>
    <t>8.3.9</t>
  </si>
  <si>
    <t>8.3.10</t>
  </si>
  <si>
    <t>8.3.11</t>
  </si>
  <si>
    <t>8.3.12</t>
  </si>
  <si>
    <t>8.3.13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</si>
  <si>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</si>
  <si>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</si>
  <si>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</si>
  <si>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</si>
  <si>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</si>
  <si>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</si>
  <si>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</si>
  <si>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</si>
  <si>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</si>
  <si>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8.4.10</t>
  </si>
  <si>
    <t>8.4.11</t>
  </si>
  <si>
    <t>8.4.12</t>
  </si>
  <si>
    <t>8.4.13</t>
  </si>
  <si>
    <t xml:space="preserve">ACOMETIDAS </t>
  </si>
  <si>
    <t>Ø8" PVC (SDR-21) C/J.G. + 3% PERDIDA POR CAMPANA</t>
  </si>
  <si>
    <t>Ø10" PVC (SDR-21) C/J.G. + 4% PERDIDA POR CAMPANA</t>
  </si>
  <si>
    <t>Ø4" PVC (SDR-21) C/J.G. + 2% PERDIDA POR CAMPANA</t>
  </si>
  <si>
    <t>Ø10" PVC (SDR-21) C/J.G.</t>
  </si>
  <si>
    <t xml:space="preserve">Ø8" PVC (SDR-21) C/J.G. </t>
  </si>
  <si>
    <t xml:space="preserve">Ø6" PVC (SDR-21) C/J.G. </t>
  </si>
  <si>
    <t xml:space="preserve">Ø4" PVC (SDR-21) C/J.G. </t>
  </si>
  <si>
    <t>Ø10" PVC (SDR-26) C/J.G. + 4% PERDIDA POR CAMPANA</t>
  </si>
  <si>
    <t>Ø4" PVC (SDR-26) C/J.G. + 2% PERDIDA POR CAMPANA</t>
  </si>
  <si>
    <t>VALVULA DE COMPUERTA Ø4" H.F. PLATILLADA COMPLETA 150 PSI (INC. TORNILLOS, JUNTA DE GOMA, NIPLES PLATILLADOS Y 2 JUNTAS MECANICAS TIPO DRESSER)</t>
  </si>
  <si>
    <t>VALVULA DE COMPUERTA Ø6" H.F. PLATILLADA COMPLETA 150 PSI (INC. TORNILLOS, JUNTA DE GOMA, NIPLES PLATILLADOS Y 2 JUNTAS MECANICAS TIPO DRESSER)</t>
  </si>
  <si>
    <t>VALVULA DE COMPUERTA Ø3" H.F. PLATILLADA COMPLETA 150 PSI (INC. TORNILLOS, JUNTA DE GOMA, NIPLES PLATILLADOS Y 2 JUNTAS MECANICAS TIPO DRESSER)</t>
  </si>
  <si>
    <t>SUB - TOTAL FASE H</t>
  </si>
  <si>
    <t>REGISTRO PARA VALVULA DE AIRE SEGÚN DETALLE</t>
  </si>
  <si>
    <t>REPLANTEO Y CONTROL TOPOGRAFICO</t>
  </si>
  <si>
    <t>BOMBA DE 2 H.P MONOFASICO, 230 V</t>
  </si>
  <si>
    <t>EXCAVACION Y TAPADO</t>
  </si>
  <si>
    <t xml:space="preserve">YEE  6" X 4" ACERO SCH 40 SIN COSTURA C/PROTECCION ANTICORROSIVA. </t>
  </si>
  <si>
    <t xml:space="preserve">YEE  3" X 3" ACERO SCH 80 SIN COSTURA C/PROTECCION ANTICORROSIVA. </t>
  </si>
  <si>
    <t xml:space="preserve">CRUZ 6" X 3" ACERO SCH 40 SIN COSTURA C/PROTECCION ANTICORROSIVA. </t>
  </si>
  <si>
    <t xml:space="preserve">CRUZ 4" X 4" ACERO SCH 80 SIN COSTURA C/PROTECCION ANTICORROSIVA. </t>
  </si>
  <si>
    <t xml:space="preserve">CRUZ 4" X 3" ACERO SCH 80 SIN COSTURA C/PROTECCION ANTICORROSIVA. </t>
  </si>
  <si>
    <t xml:space="preserve">CRUZ 3" X 3" ACERO SCH 80 SIN COSTURA C/PROTECCION ANTICORROSIVA. </t>
  </si>
  <si>
    <t>TEE 10" X 4"  ACERO  SCH-30 SIN COSTURA C/ PROTECCION ANTICORROSIVA</t>
  </si>
  <si>
    <t>TEE 10" X 6"  ACERO  SCH-30 SIN COSTURA C/ PROTECCION ANTICORROSIVA</t>
  </si>
  <si>
    <t>TEE 8" X 8"  ACERO  SCH-40 SIN COSTURA C/ PROTECCION ANTICORROSIVA</t>
  </si>
  <si>
    <t>TEE 8" X 4"  ACERO  SCH-40 SIN COSTURA C/ PROTECCION ANTICORROSIVA</t>
  </si>
  <si>
    <t>TEE 6" X6"  ACERO  SCH-40 SIN COSTURA C/ PROTECCION ANTICORROSIVA</t>
  </si>
  <si>
    <t>TEE 6" X 4"  ACERO  SCH-40 SIN COSTURA C/ PROTECCION ANTICORROSIVA</t>
  </si>
  <si>
    <t>TEE 6" X 3"  ACERO  SCH-40 SIN COSTURA C/ PROTECCION ANTICORROSIVA</t>
  </si>
  <si>
    <t>TEE 4" X 4"  ACERO  SCH-80 SIN COSTURA C/ PROTECCION ANTICORROSIVA</t>
  </si>
  <si>
    <t>TEE 4" X 3"  ACERO  SCH-80 SIN COSTURA C/ PROTECCION ANTICORROSIVA</t>
  </si>
  <si>
    <t>TEE 3" X 3"  ACERO  SCH-80 SIN COSTURA C/ PROTECCION ANTICORROSIVA</t>
  </si>
  <si>
    <t>CODO  10" (DE 50º A  90º)   ACERO  A - 36  SCH 40 SIN COSTURA C/ PROTECCION ANTICORROSIVA</t>
  </si>
  <si>
    <t>CODO  8" (DE 10º A  45º)   ACERO  A - 36  SCH 40 SIN COSTURA C/ PROTECCION ANTICORROSIVA</t>
  </si>
  <si>
    <t xml:space="preserve">CODO DE 6" (DE 50º A 90º)   ACERO SCH 40 SIN COSTURA C/PROTECCION ANTICORROSIVA. </t>
  </si>
  <si>
    <t>CODO  6"  (DE 10º A  45º)   ACERO  A - 36  SCH 40 SIN COSTURA C/ PROTECCION ANTICORROSIVA</t>
  </si>
  <si>
    <t xml:space="preserve">CODO DE 4" (DE 50º A 90º)   ACERO SCH 80 SIN COSTURA C/PROTECCION ANTICORROSIVA. </t>
  </si>
  <si>
    <t xml:space="preserve">CODO DE 4" (DE 10º A  45º)   ACERO SCH 80 SIN COSTURA C/PROTECCION ANTICORROSIVA. </t>
  </si>
  <si>
    <t xml:space="preserve">CODO DE 3" (DE 10º A  45º)   ACERO SCH 80 SIN COSTURA C/PROTECCION ANTICORROSIVA. </t>
  </si>
  <si>
    <t xml:space="preserve">CODO DE 3" (DE 50º A  90º)   ACERO SCH 80 SIN COSTURA C/PROTECCION ANTICORROSIVA. </t>
  </si>
  <si>
    <t xml:space="preserve">JUNTA MECANICA DE Ø3" (TIPO DRESSER) </t>
  </si>
  <si>
    <t xml:space="preserve">JUNTA MECANICA DE Ø4" (TIPO DRESSER) </t>
  </si>
  <si>
    <t xml:space="preserve">JUNTA MECANICA DE Ø6" (TIPO DRESSER) </t>
  </si>
  <si>
    <t xml:space="preserve">JUNTA MECANICA DE Ø8" (TIPO DRESSER) </t>
  </si>
  <si>
    <t xml:space="preserve">JUNTA MECANICA DE Ø10" (TIPO DRESSER) </t>
  </si>
  <si>
    <t>REDUCCION  8" X 6"  ACERO   SCH 40 SIN COSTURA C/PROTECCION ANTICORROSIVA</t>
  </si>
  <si>
    <t>REDUCCION  6" X 4"  ACERO   SCH 40 SIN COSTURA C/PROTECCION ANTICORROSIVA</t>
  </si>
  <si>
    <t>REDUCCION  6" X 3"  ACERO   SCH 40 SIN COSTURA C/PROTECCION ANTICORROSIVA</t>
  </si>
  <si>
    <t>SUMINISTRO Y COLOCACION DE PIEZAS</t>
  </si>
  <si>
    <t xml:space="preserve">LINEA DE IMPULSION  DESDE ESTACION DE BOMBEO HASTA DEP. REGULADOR Y LINEA DE CONDUCCION </t>
  </si>
  <si>
    <t xml:space="preserve">SUMINISTRO Y COLOCACION DE  PIEZAS ESPECIALES: </t>
  </si>
  <si>
    <t>HORMIGÓN ARMADO (F'C=180 KG/CM²) EN:</t>
  </si>
  <si>
    <t>ZAPATA MURO 0.98 QQ/M3</t>
  </si>
  <si>
    <t>VIGA AMARRE 0.15 x 0.20 - 4.57 QQ/M3</t>
  </si>
  <si>
    <t>LOSA DE TECHO 0.10 - 1.65 QQ/M3</t>
  </si>
  <si>
    <t xml:space="preserve">MUROS DE BLOCK </t>
  </si>
  <si>
    <t>MURO BLOCK 6"  SNP VIOLINADO 2 CARAS</t>
  </si>
  <si>
    <t>TERMINACIÓN DE SUPERFICIE:</t>
  </si>
  <si>
    <t>PAÑETE TECHO</t>
  </si>
  <si>
    <t xml:space="preserve">FINO DE TECHO </t>
  </si>
  <si>
    <t>PISO HORMIGON  SIMPLE</t>
  </si>
  <si>
    <t>PUERTA DE BARRA CUADRADA  DE (1.80 X1.10 ), COMPLETA INC. INSTALACION</t>
  </si>
  <si>
    <t>ACERA EXTERIOR 0.80</t>
  </si>
  <si>
    <t>NICHO PARA PANELES (3 UD)</t>
  </si>
  <si>
    <t>SUB - TOTAL II</t>
  </si>
  <si>
    <t>SUB - TOTAL I</t>
  </si>
  <si>
    <t>III</t>
  </si>
  <si>
    <t>1.1.1</t>
  </si>
  <si>
    <t>1.1.2</t>
  </si>
  <si>
    <t>1.2.1</t>
  </si>
  <si>
    <t>1.2.2</t>
  </si>
  <si>
    <t>2.2.1</t>
  </si>
  <si>
    <t>2.2.2</t>
  </si>
  <si>
    <t>2.2.3</t>
  </si>
  <si>
    <t>2.2.4</t>
  </si>
  <si>
    <t>2.2.5</t>
  </si>
  <si>
    <t>2.2.6</t>
  </si>
  <si>
    <t>2.1.6</t>
  </si>
  <si>
    <t>2.3.1</t>
  </si>
  <si>
    <t>2.3.2</t>
  </si>
  <si>
    <t>SUB - TOTAL III</t>
  </si>
  <si>
    <t>SUB TOTAL I</t>
  </si>
  <si>
    <t>SUB- TOTAL II</t>
  </si>
  <si>
    <t>SUB-TOTAL III</t>
  </si>
  <si>
    <t>SUB -TOTAL FASE B</t>
  </si>
  <si>
    <t>SUB -TOTAL FASE C</t>
  </si>
  <si>
    <t>SUB - TOTAL FASE D</t>
  </si>
  <si>
    <t>SUB - TOTAL FASE  E</t>
  </si>
  <si>
    <t>SUB - TOTAL FASE G</t>
  </si>
  <si>
    <t>HORMIGON ARMADO F'C=280 KG/CM2 ( HORMIGON INDUSTRIAL)</t>
  </si>
  <si>
    <t xml:space="preserve">NIPLE 3" X 12" ACERO  (SCH-80) C/PROTECCION ANTICORROSIVA </t>
  </si>
  <si>
    <t>PUERTAS POLIMETAL( INCLUYE LLAVIN E INSTALACION) (2.10 X 1.50 M)</t>
  </si>
  <si>
    <t>Obra :AMPLIACION ACUEDUCTO HIGUEY, EXTENSION A VILLA HORTENSIA Y ANAMUYA, REDES DE DISTRIBUCION</t>
  </si>
  <si>
    <t xml:space="preserve">CODO 4 X 45 ACERO SCH-80,C/ PROTECCION ANTICORROSIVO </t>
  </si>
  <si>
    <t xml:space="preserve">SUMINISTRO DE TUBERIA DE Ø4'' ACERO SCH-80 C/ PROTECCION ANTICORROSIVO </t>
  </si>
  <si>
    <t>JUNTA TAPON Ø3" ACERO SCH-80 C/ PROTECCION ANTICORROSIV</t>
  </si>
  <si>
    <t>JUNTA TAPON Ø6" ACERO SCH-80 C/ PROTECCION ANTICORROSIV</t>
  </si>
  <si>
    <t>SUMINISTRO Y COLOCACION DE PIEZAS ESPECIALES:</t>
  </si>
  <si>
    <r>
      <t xml:space="preserve">COLUMNA C1 (0.15 X 0.15) 8.26 QQ/M3, </t>
    </r>
    <r>
      <rPr>
        <sz val="10"/>
        <color rgb="FFFF0000"/>
        <rFont val="Arial"/>
        <family val="2"/>
      </rPr>
      <t>F'C= 180 KG/CM2</t>
    </r>
  </si>
  <si>
    <r>
      <t xml:space="preserve">COLUMNA C2 (0.25 X 0.25) 5.26 QQ/M3, INC. ZAPATA </t>
    </r>
    <r>
      <rPr>
        <sz val="10"/>
        <color rgb="FFFF0000"/>
        <rFont val="Arial"/>
        <family val="2"/>
      </rPr>
      <t>1.43 QQ/M3  F'C= 210 KG/CM2</t>
    </r>
  </si>
  <si>
    <t xml:space="preserve">SUMINISTRO Y COLOCACION DE HIDRANTE (INCLUYE HIDRANTE, JUNTAS DRESSER, VALVULA DE COMPUERTA, NIPLE, TEE, CODO, MOVIMIENTO DE TIERRA, ANCLAJE Y MANO DE OBRA) </t>
  </si>
  <si>
    <t xml:space="preserve">HIDRANTE DE Ø 6" </t>
  </si>
  <si>
    <t xml:space="preserve">HIDRANTE DE Ø 4" </t>
  </si>
  <si>
    <t xml:space="preserve">HIDRANTE DE Ø 3" </t>
  </si>
  <si>
    <t>REDUCCION  4" X 3"  ACERO SCH 80 SIN COSTURA C/PROTECCION ANTICORROSIVA</t>
  </si>
  <si>
    <t>JUNTA TAPON Ø 3" ACERO SCH 80  C/PROTECCION ANTICORROSIVA</t>
  </si>
  <si>
    <t>JUNTA TAPON Ø 4" ACERO SCH 80 C/PROTECCION ANTICORROSIVA</t>
  </si>
  <si>
    <t>9.1.1</t>
  </si>
  <si>
    <t>9.1.2</t>
  </si>
  <si>
    <t>9.1.3</t>
  </si>
  <si>
    <t>9.1.4</t>
  </si>
  <si>
    <t>9.1.5</t>
  </si>
  <si>
    <t>9.1.6</t>
  </si>
  <si>
    <t>9.1.7</t>
  </si>
  <si>
    <t>9.1.8</t>
  </si>
  <si>
    <t>9.1.9</t>
  </si>
  <si>
    <r>
      <t xml:space="preserve">PUERTA MALLA CICLONICA  (4.00 M), </t>
    </r>
    <r>
      <rPr>
        <sz val="10"/>
        <color rgb="FFFF0000"/>
        <rFont val="Arial"/>
        <family val="2"/>
      </rPr>
      <t>SEGÚN DETALLE</t>
    </r>
    <r>
      <rPr>
        <sz val="10"/>
        <rFont val="Arial"/>
        <family val="2"/>
      </rPr>
      <t xml:space="preserve"> </t>
    </r>
  </si>
  <si>
    <r>
      <t xml:space="preserve">VERJA DE MALLA CICLONICA C/TRES LINEAS DE BLOCK, </t>
    </r>
    <r>
      <rPr>
        <sz val="10"/>
        <color rgb="FFFF0000"/>
        <rFont val="Arial"/>
        <family val="2"/>
      </rPr>
      <t>SEGÚN DETALLE</t>
    </r>
  </si>
  <si>
    <r>
      <t xml:space="preserve">ANCLAJES </t>
    </r>
    <r>
      <rPr>
        <sz val="10"/>
        <color rgb="FFFF0000"/>
        <rFont val="Arial"/>
        <family val="2"/>
      </rPr>
      <t>H.A</t>
    </r>
  </si>
  <si>
    <t>KIT DE SEGURIDAD PARA MANEJO DE CLORO</t>
  </si>
  <si>
    <t>SUMINISTRO DE TUBERIA</t>
  </si>
  <si>
    <t>ANCLAJE DE H.A EN LINEA DE IMPULSION V= 0.70 M3, 1.60 QQ/M3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</si>
</sst>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(* #,##0.00_);_(* \(#,##0.00\);_(* &quot;-&quot;??_);_(@_)"/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General_)"/>
    <numFmt numFmtId="167" formatCode="0.0"/>
    <numFmt numFmtId="168" formatCode="[$RD$-1C0A]#,##0.00"/>
    <numFmt numFmtId="169" formatCode="0.000"/>
    <numFmt numFmtId="170" formatCode="#,##0.00;[Red]#,##0.00"/>
    <numFmt numFmtId="171" formatCode="#,##0.00_ ;\-#,##0.00\ "/>
    <numFmt numFmtId="172" formatCode="0.0%"/>
    <numFmt numFmtId="173" formatCode="#,##0.0"/>
    <numFmt numFmtId="174" formatCode="&quot;$&quot;#,##0;[Red]\-&quot;$&quot;#,##0"/>
    <numFmt numFmtId="175" formatCode="_-* #,##0.00_-;\-* #,##0.00_-;_-* &quot;-&quot;??_-;_-@_-"/>
    <numFmt numFmtId="176" formatCode="0.00_)"/>
    <numFmt numFmtId="177" formatCode="_(* #,##0_);_(* \(#,##0\);_(* &quot;-&quot;??_);_(@_)"/>
    <numFmt numFmtId="178" formatCode="#,##0;\-#,##0"/>
    <numFmt numFmtId="179" formatCode="#,##0.0;\-#,##0.0"/>
    <numFmt numFmtId="180" formatCode="#,##0.00;\-#,##0.00"/>
    <numFmt numFmtId="181" formatCode="0_)"/>
    <numFmt numFmtId="182" formatCode="#,##0.0\ _€;\-#,##0.0\ _€"/>
  </numFmts>
  <fonts count="1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2"/>
      <name val="Courier"/>
      <family val="3"/>
    </font>
    <font>
      <b/>
      <sz val="10"/>
      <color rgb="FFFF0000"/>
      <name val="Arial"/>
      <family val="2"/>
    </font>
    <font>
      <sz val="8"/>
      <name val="Arial"/>
      <family val="2"/>
    </font>
    <font>
      <u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0"/>
      <name val="10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165" fontId="1" fillId="0" borderId="0" applyFont="0" applyFill="0" applyBorder="0" applyAlignment="0" applyProtection="0"/>
    <xf numFmtId="39" fontId="7" fillId="0" borderId="0"/>
    <xf numFmtId="43" fontId="2" fillId="0" borderId="0" applyFont="0" applyFill="0" applyBorder="0" applyAlignment="0" applyProtection="0"/>
    <xf numFmtId="169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74" fontId="2" fillId="0" borderId="0" applyFont="0" applyFill="0" applyBorder="0" applyAlignment="0" applyProtection="0"/>
    <xf numFmtId="0" fontId="2" fillId="0" borderId="0"/>
    <xf numFmtId="175" fontId="2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9" fontId="7" fillId="0" borderId="0"/>
    <xf numFmtId="0" fontId="9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7" fillId="0" borderId="0"/>
    <xf numFmtId="166" fontId="15" fillId="0" borderId="0"/>
    <xf numFmtId="43" fontId="2" fillId="0" borderId="0" applyFont="0" applyFill="0" applyBorder="0" applyAlignment="0" applyProtection="0"/>
    <xf numFmtId="0" fontId="2" fillId="0" borderId="0"/>
    <xf numFmtId="39" fontId="7" fillId="0" borderId="0"/>
    <xf numFmtId="0" fontId="2" fillId="0" borderId="0"/>
    <xf numFmtId="39" fontId="7" fillId="0" borderId="0"/>
    <xf numFmtId="43" fontId="2" fillId="0" borderId="0" applyFont="0" applyFill="0" applyBorder="0" applyAlignment="0" applyProtection="0"/>
    <xf numFmtId="176" fontId="15" fillId="0" borderId="0"/>
    <xf numFmtId="17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165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</cellStyleXfs>
  <cellXfs count="478">
    <xf numFmtId="0" fontId="0" fillId="0" borderId="0" xfId="0"/>
    <xf numFmtId="165" fontId="0" fillId="0" borderId="0" xfId="1" applyFont="1"/>
    <xf numFmtId="0" fontId="0" fillId="0" borderId="0" xfId="0" applyBorder="1"/>
    <xf numFmtId="4" fontId="0" fillId="0" borderId="0" xfId="0" applyNumberFormat="1" applyBorder="1"/>
    <xf numFmtId="165" fontId="5" fillId="0" borderId="0" xfId="1" applyFont="1"/>
    <xf numFmtId="0" fontId="2" fillId="0" borderId="0" xfId="0" applyFont="1"/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/>
    <xf numFmtId="0" fontId="4" fillId="2" borderId="0" xfId="0" applyFont="1" applyFill="1" applyBorder="1"/>
    <xf numFmtId="165" fontId="2" fillId="0" borderId="0" xfId="1" applyFont="1" applyBorder="1"/>
    <xf numFmtId="0" fontId="2" fillId="0" borderId="0" xfId="0" applyFont="1" applyBorder="1"/>
    <xf numFmtId="2" fontId="2" fillId="2" borderId="0" xfId="0" applyNumberFormat="1" applyFont="1" applyFill="1" applyBorder="1"/>
    <xf numFmtId="165" fontId="2" fillId="4" borderId="0" xfId="1" applyFont="1" applyFill="1" applyBorder="1"/>
    <xf numFmtId="0" fontId="2" fillId="4" borderId="0" xfId="0" applyFont="1" applyFill="1" applyBorder="1"/>
    <xf numFmtId="0" fontId="2" fillId="4" borderId="2" xfId="0" applyFont="1" applyFill="1" applyBorder="1"/>
    <xf numFmtId="165" fontId="2" fillId="3" borderId="0" xfId="1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4" fontId="2" fillId="3" borderId="3" xfId="0" applyNumberFormat="1" applyFont="1" applyFill="1" applyBorder="1" applyAlignment="1">
      <alignment horizontal="right"/>
    </xf>
    <xf numFmtId="165" fontId="2" fillId="3" borderId="3" xfId="1" applyFont="1" applyFill="1" applyBorder="1" applyAlignment="1">
      <alignment horizontal="right" wrapText="1"/>
    </xf>
    <xf numFmtId="0" fontId="2" fillId="3" borderId="3" xfId="0" applyFont="1" applyFill="1" applyBorder="1" applyAlignment="1" applyProtection="1">
      <alignment horizontal="center"/>
    </xf>
    <xf numFmtId="2" fontId="2" fillId="3" borderId="0" xfId="0" applyNumberFormat="1" applyFont="1" applyFill="1" applyBorder="1"/>
    <xf numFmtId="39" fontId="5" fillId="6" borderId="3" xfId="0" applyNumberFormat="1" applyFont="1" applyFill="1" applyBorder="1" applyAlignment="1" applyProtection="1">
      <alignment horizontal="right" vertical="top" wrapText="1"/>
      <protection locked="0"/>
    </xf>
    <xf numFmtId="39" fontId="5" fillId="3" borderId="3" xfId="0" applyNumberFormat="1" applyFont="1" applyFill="1" applyBorder="1" applyAlignment="1" applyProtection="1">
      <alignment horizontal="right" vertical="top" wrapText="1"/>
      <protection locked="0"/>
    </xf>
    <xf numFmtId="39" fontId="5" fillId="6" borderId="5" xfId="0" applyNumberFormat="1" applyFont="1" applyFill="1" applyBorder="1" applyAlignment="1" applyProtection="1">
      <alignment horizontal="right" vertical="top" wrapText="1"/>
      <protection locked="0"/>
    </xf>
    <xf numFmtId="0" fontId="2" fillId="2" borderId="0" xfId="0" applyFont="1" applyFill="1" applyBorder="1"/>
    <xf numFmtId="0" fontId="2" fillId="2" borderId="0" xfId="0" applyFont="1" applyFill="1"/>
    <xf numFmtId="166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2" fillId="3" borderId="0" xfId="0" applyNumberFormat="1" applyFont="1" applyFill="1" applyBorder="1"/>
    <xf numFmtId="166" fontId="3" fillId="0" borderId="0" xfId="0" applyNumberFormat="1" applyFont="1" applyBorder="1" applyAlignment="1">
      <alignment horizontal="center"/>
    </xf>
    <xf numFmtId="0" fontId="2" fillId="2" borderId="6" xfId="0" applyFont="1" applyFill="1" applyBorder="1"/>
    <xf numFmtId="166" fontId="10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 vertical="top"/>
    </xf>
    <xf numFmtId="4" fontId="4" fillId="0" borderId="0" xfId="0" applyNumberFormat="1" applyFont="1" applyBorder="1" applyAlignment="1">
      <alignment horizontal="center" vertical="top"/>
    </xf>
    <xf numFmtId="4" fontId="2" fillId="2" borderId="0" xfId="0" applyNumberFormat="1" applyFont="1" applyFill="1" applyBorder="1"/>
    <xf numFmtId="0" fontId="2" fillId="0" borderId="6" xfId="0" applyFont="1" applyBorder="1"/>
    <xf numFmtId="0" fontId="0" fillId="4" borderId="0" xfId="0" applyFill="1"/>
    <xf numFmtId="4" fontId="2" fillId="0" borderId="0" xfId="0" applyNumberFormat="1" applyFont="1"/>
    <xf numFmtId="165" fontId="2" fillId="0" borderId="0" xfId="1" applyFont="1"/>
    <xf numFmtId="4" fontId="2" fillId="4" borderId="0" xfId="0" applyNumberFormat="1" applyFont="1" applyFill="1"/>
    <xf numFmtId="0" fontId="2" fillId="4" borderId="0" xfId="0" applyFont="1" applyFill="1"/>
    <xf numFmtId="0" fontId="2" fillId="6" borderId="3" xfId="0" applyFont="1" applyFill="1" applyBorder="1" applyAlignment="1" applyProtection="1">
      <alignment horizontal="center"/>
    </xf>
    <xf numFmtId="0" fontId="0" fillId="4" borderId="0" xfId="0" applyFill="1" applyBorder="1"/>
    <xf numFmtId="43" fontId="2" fillId="3" borderId="3" xfId="15" applyNumberFormat="1" applyFont="1" applyFill="1" applyBorder="1" applyAlignment="1" applyProtection="1">
      <alignment horizontal="right" vertical="top" wrapText="1"/>
      <protection locked="0"/>
    </xf>
    <xf numFmtId="179" fontId="3" fillId="3" borderId="3" xfId="0" applyNumberFormat="1" applyFont="1" applyFill="1" applyBorder="1" applyAlignment="1" applyProtection="1">
      <alignment horizontal="center" vertical="center"/>
    </xf>
    <xf numFmtId="179" fontId="4" fillId="3" borderId="3" xfId="0" applyNumberFormat="1" applyFont="1" applyFill="1" applyBorder="1" applyAlignment="1" applyProtection="1">
      <alignment horizontal="right" vertical="center"/>
    </xf>
    <xf numFmtId="179" fontId="4" fillId="3" borderId="3" xfId="0" applyNumberFormat="1" applyFont="1" applyFill="1" applyBorder="1" applyAlignment="1" applyProtection="1">
      <alignment vertical="center"/>
    </xf>
    <xf numFmtId="178" fontId="4" fillId="3" borderId="3" xfId="0" applyNumberFormat="1" applyFont="1" applyFill="1" applyBorder="1" applyAlignment="1" applyProtection="1">
      <alignment horizontal="right" vertical="center"/>
    </xf>
    <xf numFmtId="178" fontId="3" fillId="3" borderId="3" xfId="0" applyNumberFormat="1" applyFont="1" applyFill="1" applyBorder="1" applyAlignment="1" applyProtection="1">
      <alignment horizontal="right" vertical="center"/>
    </xf>
    <xf numFmtId="180" fontId="4" fillId="3" borderId="3" xfId="0" applyNumberFormat="1" applyFont="1" applyFill="1" applyBorder="1" applyAlignment="1" applyProtection="1">
      <alignment vertical="center"/>
    </xf>
    <xf numFmtId="0" fontId="3" fillId="3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0" fontId="2" fillId="3" borderId="3" xfId="16" applyFont="1" applyFill="1" applyBorder="1" applyAlignment="1" applyProtection="1">
      <alignment horizontal="right" vertical="top"/>
    </xf>
    <xf numFmtId="37" fontId="5" fillId="3" borderId="3" xfId="18" applyNumberFormat="1" applyFont="1" applyFill="1" applyBorder="1" applyAlignment="1" applyProtection="1">
      <alignment horizontal="right" vertical="top" wrapText="1"/>
    </xf>
    <xf numFmtId="4" fontId="2" fillId="3" borderId="3" xfId="16" applyNumberFormat="1" applyFont="1" applyFill="1" applyBorder="1" applyAlignment="1" applyProtection="1">
      <alignment horizontal="right" vertical="top"/>
      <protection locked="0"/>
    </xf>
    <xf numFmtId="177" fontId="2" fillId="3" borderId="3" xfId="16" applyNumberFormat="1" applyFont="1" applyFill="1" applyBorder="1" applyAlignment="1" applyProtection="1">
      <alignment horizontal="right" vertical="top" wrapText="1"/>
    </xf>
    <xf numFmtId="165" fontId="2" fillId="3" borderId="3" xfId="6" applyFont="1" applyFill="1" applyBorder="1" applyAlignment="1" applyProtection="1">
      <alignment horizontal="right" vertical="center" wrapText="1"/>
      <protection locked="0"/>
    </xf>
    <xf numFmtId="178" fontId="2" fillId="3" borderId="3" xfId="16" applyNumberFormat="1" applyFont="1" applyFill="1" applyBorder="1" applyAlignment="1" applyProtection="1">
      <alignment horizontal="right" vertical="top" wrapText="1"/>
    </xf>
    <xf numFmtId="165" fontId="2" fillId="3" borderId="3" xfId="6" applyFont="1" applyFill="1" applyBorder="1" applyAlignment="1" applyProtection="1">
      <alignment horizontal="right" wrapText="1"/>
      <protection locked="0"/>
    </xf>
    <xf numFmtId="4" fontId="2" fillId="3" borderId="3" xfId="16" applyNumberFormat="1" applyFont="1" applyFill="1" applyBorder="1" applyAlignment="1" applyProtection="1">
      <alignment horizontal="right"/>
      <protection locked="0"/>
    </xf>
    <xf numFmtId="39" fontId="2" fillId="3" borderId="3" xfId="0" applyNumberFormat="1" applyFont="1" applyFill="1" applyBorder="1" applyAlignment="1" applyProtection="1">
      <alignment horizontal="right" vertical="center" wrapText="1"/>
      <protection locked="0"/>
    </xf>
    <xf numFmtId="165" fontId="2" fillId="3" borderId="3" xfId="6" applyFont="1" applyFill="1" applyBorder="1" applyAlignment="1" applyProtection="1">
      <alignment horizontal="center" wrapText="1"/>
    </xf>
    <xf numFmtId="37" fontId="5" fillId="3" borderId="3" xfId="18" applyNumberFormat="1" applyFont="1" applyFill="1" applyBorder="1" applyAlignment="1" applyProtection="1">
      <alignment horizontal="right" vertical="top"/>
    </xf>
    <xf numFmtId="179" fontId="5" fillId="3" borderId="3" xfId="18" applyNumberFormat="1" applyFont="1" applyFill="1" applyBorder="1" applyAlignment="1" applyProtection="1">
      <alignment horizontal="right" vertical="top"/>
    </xf>
    <xf numFmtId="37" fontId="5" fillId="3" borderId="3" xfId="18" applyNumberFormat="1" applyFont="1" applyFill="1" applyBorder="1" applyAlignment="1" applyProtection="1">
      <alignment vertical="top" wrapText="1"/>
    </xf>
    <xf numFmtId="165" fontId="2" fillId="3" borderId="3" xfId="6" applyFont="1" applyFill="1" applyBorder="1" applyAlignment="1" applyProtection="1">
      <alignment horizontal="right" vertical="top" wrapText="1"/>
      <protection locked="0"/>
    </xf>
    <xf numFmtId="165" fontId="5" fillId="3" borderId="3" xfId="6" applyFont="1" applyFill="1" applyBorder="1" applyAlignment="1" applyProtection="1">
      <alignment horizontal="right" vertical="top" wrapText="1"/>
      <protection locked="0"/>
    </xf>
    <xf numFmtId="39" fontId="2" fillId="3" borderId="3" xfId="0" applyNumberFormat="1" applyFont="1" applyFill="1" applyBorder="1" applyAlignment="1" applyProtection="1">
      <alignment horizontal="right" vertical="top" wrapText="1"/>
      <protection locked="0"/>
    </xf>
    <xf numFmtId="165" fontId="2" fillId="6" borderId="3" xfId="6" applyFont="1" applyFill="1" applyBorder="1" applyAlignment="1" applyProtection="1">
      <alignment horizontal="center" wrapText="1"/>
    </xf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3" fillId="6" borderId="1" xfId="0" applyNumberFormat="1" applyFont="1" applyFill="1" applyBorder="1" applyAlignment="1">
      <alignment horizontal="center"/>
    </xf>
    <xf numFmtId="4" fontId="2" fillId="3" borderId="3" xfId="7" applyNumberFormat="1" applyFont="1" applyFill="1" applyBorder="1" applyAlignment="1" applyProtection="1">
      <alignment horizontal="right" wrapText="1"/>
    </xf>
    <xf numFmtId="4" fontId="2" fillId="3" borderId="3" xfId="7" applyNumberFormat="1" applyFont="1" applyFill="1" applyBorder="1" applyAlignment="1" applyProtection="1">
      <alignment horizontal="right" wrapText="1"/>
      <protection locked="0"/>
    </xf>
    <xf numFmtId="3" fontId="16" fillId="5" borderId="3" xfId="0" applyNumberFormat="1" applyFont="1" applyFill="1" applyBorder="1" applyAlignment="1" applyProtection="1">
      <alignment horizontal="right" vertical="top"/>
    </xf>
    <xf numFmtId="178" fontId="3" fillId="3" borderId="3" xfId="0" applyNumberFormat="1" applyFont="1" applyFill="1" applyBorder="1" applyAlignment="1" applyProtection="1">
      <alignment vertical="center"/>
    </xf>
    <xf numFmtId="167" fontId="4" fillId="3" borderId="3" xfId="0" applyNumberFormat="1" applyFont="1" applyFill="1" applyBorder="1" applyAlignment="1" applyProtection="1">
      <alignment vertical="center"/>
    </xf>
    <xf numFmtId="0" fontId="0" fillId="0" borderId="0" xfId="0" applyAlignment="1">
      <alignment wrapText="1"/>
    </xf>
    <xf numFmtId="166" fontId="4" fillId="0" borderId="0" xfId="0" applyNumberFormat="1" applyFont="1" applyBorder="1" applyAlignment="1">
      <alignment horizontal="left"/>
    </xf>
    <xf numFmtId="4" fontId="2" fillId="0" borderId="0" xfId="0" applyNumberFormat="1" applyFont="1" applyBorder="1"/>
    <xf numFmtId="0" fontId="0" fillId="0" borderId="0" xfId="0" applyBorder="1" applyAlignment="1">
      <alignment wrapText="1"/>
    </xf>
    <xf numFmtId="165" fontId="5" fillId="0" borderId="0" xfId="0" applyNumberFormat="1" applyFont="1" applyBorder="1"/>
    <xf numFmtId="165" fontId="2" fillId="0" borderId="0" xfId="0" applyNumberFormat="1" applyFont="1" applyBorder="1"/>
    <xf numFmtId="0" fontId="4" fillId="2" borderId="0" xfId="0" applyFont="1" applyFill="1" applyBorder="1" applyAlignment="1">
      <alignment horizontal="left" vertical="top"/>
    </xf>
    <xf numFmtId="4" fontId="2" fillId="3" borderId="3" xfId="0" applyNumberFormat="1" applyFont="1" applyFill="1" applyBorder="1" applyAlignment="1" applyProtection="1">
      <alignment horizontal="right"/>
      <protection locked="0"/>
    </xf>
    <xf numFmtId="43" fontId="2" fillId="3" borderId="3" xfId="15" applyFont="1" applyFill="1" applyBorder="1" applyAlignment="1" applyProtection="1">
      <alignment horizontal="right" vertical="top" wrapText="1"/>
      <protection locked="0"/>
    </xf>
    <xf numFmtId="43" fontId="2" fillId="3" borderId="3" xfId="15" applyFont="1" applyFill="1" applyBorder="1" applyAlignment="1" applyProtection="1">
      <alignment horizontal="right" wrapText="1"/>
      <protection locked="0"/>
    </xf>
    <xf numFmtId="167" fontId="2" fillId="3" borderId="3" xfId="0" applyNumberFormat="1" applyFont="1" applyFill="1" applyBorder="1" applyAlignment="1" applyProtection="1">
      <alignment horizontal="right"/>
      <protection locked="0"/>
    </xf>
    <xf numFmtId="165" fontId="4" fillId="3" borderId="3" xfId="6" applyFont="1" applyFill="1" applyBorder="1" applyAlignment="1" applyProtection="1">
      <alignment horizontal="right" wrapText="1"/>
      <protection locked="0"/>
    </xf>
    <xf numFmtId="0" fontId="2" fillId="3" borderId="0" xfId="0" applyFont="1" applyFill="1" applyBorder="1" applyProtection="1">
      <protection locked="0"/>
    </xf>
    <xf numFmtId="4" fontId="2" fillId="3" borderId="3" xfId="3" applyNumberFormat="1" applyFont="1" applyFill="1" applyBorder="1" applyAlignment="1" applyProtection="1">
      <alignment horizontal="right"/>
      <protection locked="0"/>
    </xf>
    <xf numFmtId="171" fontId="2" fillId="3" borderId="3" xfId="16" applyNumberFormat="1" applyFont="1" applyFill="1" applyBorder="1" applyAlignment="1" applyProtection="1">
      <alignment horizontal="right" vertical="top" wrapText="1"/>
      <protection locked="0"/>
    </xf>
    <xf numFmtId="43" fontId="2" fillId="3" borderId="3" xfId="15" applyFont="1" applyFill="1" applyBorder="1" applyAlignment="1" applyProtection="1">
      <alignment horizontal="right" vertical="center" wrapText="1"/>
      <protection locked="0"/>
    </xf>
    <xf numFmtId="4" fontId="2" fillId="8" borderId="3" xfId="3" applyNumberFormat="1" applyFont="1" applyFill="1" applyBorder="1" applyAlignment="1" applyProtection="1">
      <alignment horizontal="right"/>
      <protection locked="0"/>
    </xf>
    <xf numFmtId="4" fontId="2" fillId="5" borderId="3" xfId="3" applyNumberFormat="1" applyFont="1" applyFill="1" applyBorder="1" applyAlignment="1" applyProtection="1">
      <alignment horizontal="right"/>
      <protection locked="0"/>
    </xf>
    <xf numFmtId="43" fontId="14" fillId="7" borderId="3" xfId="15" applyNumberFormat="1" applyFont="1" applyFill="1" applyBorder="1" applyAlignment="1" applyProtection="1">
      <alignment horizontal="right" vertical="top" wrapText="1"/>
      <protection locked="0"/>
    </xf>
    <xf numFmtId="43" fontId="14" fillId="3" borderId="3" xfId="15" applyNumberFormat="1" applyFont="1" applyFill="1" applyBorder="1" applyAlignment="1" applyProtection="1">
      <alignment horizontal="right" vertical="top" wrapText="1"/>
      <protection locked="0"/>
    </xf>
    <xf numFmtId="43" fontId="13" fillId="3" borderId="3" xfId="15" applyNumberFormat="1" applyFont="1" applyFill="1" applyBorder="1" applyAlignment="1" applyProtection="1">
      <alignment horizontal="right" vertical="top" wrapText="1"/>
      <protection locked="0"/>
    </xf>
    <xf numFmtId="43" fontId="4" fillId="3" borderId="3" xfId="15" applyNumberFormat="1" applyFont="1" applyFill="1" applyBorder="1" applyAlignment="1" applyProtection="1">
      <alignment horizontal="right" vertical="top" wrapText="1"/>
      <protection locked="0"/>
    </xf>
    <xf numFmtId="43" fontId="2" fillId="6" borderId="3" xfId="15" applyNumberFormat="1" applyFont="1" applyFill="1" applyBorder="1" applyAlignment="1" applyProtection="1">
      <alignment horizontal="right" vertical="top" wrapText="1"/>
      <protection locked="0"/>
    </xf>
    <xf numFmtId="2" fontId="2" fillId="3" borderId="3" xfId="2" applyNumberFormat="1" applyFont="1" applyFill="1" applyBorder="1" applyAlignment="1" applyProtection="1">
      <alignment vertical="center" wrapText="1"/>
      <protection locked="0"/>
    </xf>
    <xf numFmtId="4" fontId="2" fillId="3" borderId="3" xfId="2" applyNumberFormat="1" applyFont="1" applyFill="1" applyBorder="1" applyAlignment="1" applyProtection="1">
      <alignment vertical="center" wrapText="1"/>
      <protection locked="0"/>
    </xf>
    <xf numFmtId="4" fontId="2" fillId="3" borderId="3" xfId="2" applyNumberFormat="1" applyFont="1" applyFill="1" applyBorder="1" applyAlignment="1" applyProtection="1">
      <alignment wrapText="1"/>
      <protection locked="0"/>
    </xf>
    <xf numFmtId="43" fontId="12" fillId="6" borderId="3" xfId="15" applyNumberFormat="1" applyFont="1" applyFill="1" applyBorder="1" applyAlignment="1" applyProtection="1">
      <alignment horizontal="right" vertical="top" wrapText="1"/>
      <protection locked="0"/>
    </xf>
    <xf numFmtId="4" fontId="4" fillId="3" borderId="3" xfId="6" applyNumberFormat="1" applyFont="1" applyFill="1" applyBorder="1" applyAlignment="1" applyProtection="1">
      <alignment vertical="center"/>
      <protection locked="0"/>
    </xf>
    <xf numFmtId="4" fontId="4" fillId="3" borderId="3" xfId="6" applyNumberFormat="1" applyFont="1" applyFill="1" applyBorder="1" applyAlignment="1" applyProtection="1">
      <alignment horizontal="right" vertical="center"/>
      <protection locked="0"/>
    </xf>
    <xf numFmtId="165" fontId="4" fillId="3" borderId="3" xfId="6" applyFont="1" applyFill="1" applyBorder="1" applyAlignment="1" applyProtection="1">
      <alignment horizontal="right" vertical="center" wrapText="1"/>
      <protection locked="0"/>
    </xf>
    <xf numFmtId="4" fontId="2" fillId="3" borderId="0" xfId="0" applyNumberFormat="1" applyFont="1" applyFill="1" applyBorder="1" applyProtection="1">
      <protection locked="0"/>
    </xf>
    <xf numFmtId="4" fontId="11" fillId="3" borderId="3" xfId="0" applyNumberFormat="1" applyFont="1" applyFill="1" applyBorder="1" applyAlignment="1" applyProtection="1">
      <alignment horizontal="right"/>
      <protection locked="0"/>
    </xf>
    <xf numFmtId="4" fontId="2" fillId="3" borderId="3" xfId="0" applyNumberFormat="1" applyFont="1" applyFill="1" applyBorder="1" applyAlignment="1" applyProtection="1">
      <alignment horizontal="right" vertical="top"/>
      <protection locked="0"/>
    </xf>
    <xf numFmtId="4" fontId="2" fillId="3" borderId="3" xfId="0" applyNumberFormat="1" applyFont="1" applyFill="1" applyBorder="1" applyAlignment="1" applyProtection="1">
      <alignment horizontal="right" wrapText="1"/>
      <protection locked="0"/>
    </xf>
    <xf numFmtId="165" fontId="2" fillId="3" borderId="0" xfId="1" applyFont="1" applyFill="1" applyBorder="1" applyAlignment="1" applyProtection="1">
      <alignment horizontal="right" wrapText="1"/>
      <protection locked="0"/>
    </xf>
    <xf numFmtId="165" fontId="2" fillId="3" borderId="3" xfId="1" applyFont="1" applyFill="1" applyBorder="1" applyAlignment="1" applyProtection="1">
      <alignment horizontal="right"/>
      <protection locked="0"/>
    </xf>
    <xf numFmtId="4" fontId="5" fillId="3" borderId="3" xfId="0" applyNumberFormat="1" applyFont="1" applyFill="1" applyBorder="1" applyAlignment="1" applyProtection="1">
      <alignment wrapText="1"/>
      <protection locked="0"/>
    </xf>
    <xf numFmtId="4" fontId="2" fillId="3" borderId="3" xfId="0" applyNumberFormat="1" applyFont="1" applyFill="1" applyBorder="1" applyAlignment="1" applyProtection="1">
      <alignment wrapText="1"/>
      <protection locked="0"/>
    </xf>
    <xf numFmtId="4" fontId="2" fillId="5" borderId="3" xfId="0" applyNumberFormat="1" applyFont="1" applyFill="1" applyBorder="1" applyAlignment="1" applyProtection="1">
      <alignment wrapText="1"/>
      <protection locked="0"/>
    </xf>
    <xf numFmtId="4" fontId="2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 applyAlignment="1" applyProtection="1">
      <alignment vertical="top" wrapText="1"/>
      <protection locked="0"/>
    </xf>
    <xf numFmtId="4" fontId="2" fillId="6" borderId="3" xfId="0" applyNumberFormat="1" applyFont="1" applyFill="1" applyBorder="1" applyAlignment="1" applyProtection="1">
      <alignment horizontal="right" vertical="top"/>
      <protection locked="0"/>
    </xf>
    <xf numFmtId="165" fontId="0" fillId="0" borderId="3" xfId="1" applyFont="1" applyBorder="1" applyAlignment="1" applyProtection="1">
      <alignment horizontal="right" wrapText="1"/>
      <protection locked="0"/>
    </xf>
    <xf numFmtId="165" fontId="0" fillId="3" borderId="3" xfId="1" applyFont="1" applyFill="1" applyBorder="1" applyAlignment="1" applyProtection="1">
      <alignment horizontal="right" wrapText="1"/>
      <protection locked="0"/>
    </xf>
    <xf numFmtId="4" fontId="2" fillId="0" borderId="0" xfId="0" applyNumberFormat="1" applyFont="1" applyAlignment="1" applyProtection="1">
      <alignment horizontal="right" wrapText="1"/>
      <protection locked="0"/>
    </xf>
    <xf numFmtId="0" fontId="3" fillId="3" borderId="3" xfId="0" applyFont="1" applyFill="1" applyBorder="1" applyAlignment="1" applyProtection="1">
      <protection locked="0"/>
    </xf>
    <xf numFmtId="165" fontId="2" fillId="3" borderId="0" xfId="0" applyNumberFormat="1" applyFont="1" applyFill="1" applyBorder="1" applyAlignment="1" applyProtection="1">
      <alignment horizontal="right" wrapText="1"/>
      <protection locked="0"/>
    </xf>
    <xf numFmtId="165" fontId="2" fillId="3" borderId="4" xfId="6" applyFont="1" applyFill="1" applyBorder="1" applyAlignment="1" applyProtection="1">
      <alignment horizontal="right" vertical="top" wrapText="1"/>
      <protection locked="0"/>
    </xf>
    <xf numFmtId="165" fontId="2" fillId="8" borderId="3" xfId="6" applyFont="1" applyFill="1" applyBorder="1" applyAlignment="1" applyProtection="1">
      <alignment horizontal="right" wrapText="1"/>
      <protection locked="0"/>
    </xf>
    <xf numFmtId="165" fontId="2" fillId="6" borderId="3" xfId="6" applyFont="1" applyFill="1" applyBorder="1" applyAlignment="1" applyProtection="1">
      <alignment horizontal="right" vertical="top" wrapText="1"/>
      <protection locked="0"/>
    </xf>
    <xf numFmtId="4" fontId="2" fillId="0" borderId="0" xfId="1" applyNumberFormat="1" applyFont="1" applyAlignment="1" applyProtection="1">
      <alignment horizontal="right" wrapText="1"/>
      <protection locked="0"/>
    </xf>
    <xf numFmtId="0" fontId="2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wrapText="1"/>
      <protection locked="0"/>
    </xf>
    <xf numFmtId="4" fontId="2" fillId="3" borderId="3" xfId="0" applyNumberFormat="1" applyFont="1" applyFill="1" applyBorder="1" applyAlignment="1" applyProtection="1">
      <alignment horizontal="right" vertical="top" wrapText="1"/>
      <protection locked="0"/>
    </xf>
    <xf numFmtId="170" fontId="2" fillId="3" borderId="3" xfId="0" applyNumberFormat="1" applyFont="1" applyFill="1" applyBorder="1" applyAlignment="1" applyProtection="1">
      <alignment horizontal="right" wrapText="1"/>
      <protection locked="0"/>
    </xf>
    <xf numFmtId="0" fontId="5" fillId="3" borderId="3" xfId="0" applyFont="1" applyFill="1" applyBorder="1" applyAlignment="1" applyProtection="1">
      <alignment horizontal="center" vertical="top"/>
    </xf>
    <xf numFmtId="49" fontId="5" fillId="3" borderId="3" xfId="2" applyNumberFormat="1" applyFont="1" applyFill="1" applyBorder="1" applyAlignment="1" applyProtection="1">
      <alignment horizontal="left" vertical="center" wrapText="1"/>
    </xf>
    <xf numFmtId="2" fontId="2" fillId="3" borderId="3" xfId="0" applyNumberFormat="1" applyFont="1" applyFill="1" applyBorder="1" applyProtection="1"/>
    <xf numFmtId="2" fontId="2" fillId="3" borderId="3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right"/>
    </xf>
    <xf numFmtId="0" fontId="13" fillId="3" borderId="3" xfId="0" applyFont="1" applyFill="1" applyBorder="1" applyAlignment="1" applyProtection="1">
      <alignment vertical="center" wrapText="1"/>
    </xf>
    <xf numFmtId="4" fontId="2" fillId="3" borderId="3" xfId="0" applyNumberFormat="1" applyFont="1" applyFill="1" applyBorder="1" applyAlignment="1" applyProtection="1">
      <alignment horizontal="right"/>
    </xf>
    <xf numFmtId="0" fontId="5" fillId="3" borderId="3" xfId="16" applyFont="1" applyFill="1" applyBorder="1" applyAlignment="1" applyProtection="1">
      <alignment horizontal="right" vertical="top"/>
    </xf>
    <xf numFmtId="0" fontId="5" fillId="3" borderId="3" xfId="16" applyFont="1" applyFill="1" applyBorder="1" applyAlignment="1" applyProtection="1">
      <alignment vertical="top" wrapText="1"/>
    </xf>
    <xf numFmtId="43" fontId="2" fillId="3" borderId="3" xfId="15" applyFont="1" applyFill="1" applyBorder="1" applyAlignment="1" applyProtection="1">
      <alignment horizontal="right" vertical="top" wrapText="1"/>
    </xf>
    <xf numFmtId="0" fontId="2" fillId="3" borderId="3" xfId="16" applyFont="1" applyFill="1" applyBorder="1" applyAlignment="1" applyProtection="1">
      <alignment horizontal="center" vertical="top"/>
    </xf>
    <xf numFmtId="0" fontId="2" fillId="3" borderId="3" xfId="16" applyFont="1" applyFill="1" applyBorder="1" applyAlignment="1" applyProtection="1">
      <alignment horizontal="left" vertical="top" wrapText="1"/>
    </xf>
    <xf numFmtId="0" fontId="2" fillId="3" borderId="3" xfId="17" applyFont="1" applyFill="1" applyBorder="1" applyAlignment="1" applyProtection="1">
      <alignment horizontal="left" vertical="top" wrapText="1"/>
    </xf>
    <xf numFmtId="43" fontId="2" fillId="3" borderId="3" xfId="15" applyFont="1" applyFill="1" applyBorder="1" applyAlignment="1" applyProtection="1">
      <alignment horizontal="right" wrapText="1"/>
    </xf>
    <xf numFmtId="0" fontId="2" fillId="3" borderId="3" xfId="16" applyFont="1" applyFill="1" applyBorder="1" applyAlignment="1" applyProtection="1">
      <alignment horizontal="center"/>
    </xf>
    <xf numFmtId="1" fontId="5" fillId="3" borderId="3" xfId="0" applyNumberFormat="1" applyFont="1" applyFill="1" applyBorder="1" applyAlignment="1" applyProtection="1">
      <alignment horizontal="right"/>
    </xf>
    <xf numFmtId="49" fontId="5" fillId="3" borderId="3" xfId="2" applyNumberFormat="1" applyFont="1" applyFill="1" applyBorder="1" applyAlignment="1" applyProtection="1">
      <alignment horizontal="center" vertical="center" wrapText="1"/>
    </xf>
    <xf numFmtId="167" fontId="13" fillId="3" borderId="3" xfId="0" applyNumberFormat="1" applyFont="1" applyFill="1" applyBorder="1" applyAlignment="1" applyProtection="1">
      <alignment horizontal="righ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4" fontId="13" fillId="3" borderId="3" xfId="6" applyNumberFormat="1" applyFont="1" applyFill="1" applyBorder="1" applyAlignment="1" applyProtection="1"/>
    <xf numFmtId="165" fontId="13" fillId="3" borderId="3" xfId="6" applyFont="1" applyFill="1" applyBorder="1" applyAlignment="1" applyProtection="1">
      <alignment horizontal="center"/>
    </xf>
    <xf numFmtId="167" fontId="13" fillId="3" borderId="3" xfId="0" applyNumberFormat="1" applyFont="1" applyFill="1" applyBorder="1" applyAlignment="1" applyProtection="1">
      <alignment horizontal="right" vertical="top" wrapText="1"/>
    </xf>
    <xf numFmtId="0" fontId="2" fillId="3" borderId="3" xfId="22" applyNumberFormat="1" applyFont="1" applyFill="1" applyBorder="1" applyAlignment="1" applyProtection="1">
      <alignment horizontal="left" vertical="top" wrapText="1"/>
    </xf>
    <xf numFmtId="4" fontId="2" fillId="3" borderId="3" xfId="6" applyNumberFormat="1" applyFont="1" applyFill="1" applyBorder="1" applyAlignment="1" applyProtection="1">
      <alignment horizontal="right" wrapText="1"/>
    </xf>
    <xf numFmtId="4" fontId="2" fillId="3" borderId="3" xfId="6" applyNumberFormat="1" applyFont="1" applyFill="1" applyBorder="1" applyAlignment="1" applyProtection="1">
      <alignment wrapText="1"/>
    </xf>
    <xf numFmtId="49" fontId="2" fillId="3" borderId="3" xfId="2" applyNumberFormat="1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right"/>
    </xf>
    <xf numFmtId="168" fontId="5" fillId="3" borderId="3" xfId="0" applyNumberFormat="1" applyFont="1" applyFill="1" applyBorder="1" applyAlignment="1" applyProtection="1">
      <alignment vertical="center" wrapText="1"/>
    </xf>
    <xf numFmtId="2" fontId="2" fillId="3" borderId="3" xfId="0" applyNumberFormat="1" applyFont="1" applyFill="1" applyBorder="1" applyAlignment="1" applyProtection="1">
      <alignment horizontal="right"/>
    </xf>
    <xf numFmtId="0" fontId="5" fillId="3" borderId="3" xfId="0" applyFont="1" applyFill="1" applyBorder="1" applyAlignment="1" applyProtection="1">
      <alignment horizontal="right" vertical="top"/>
    </xf>
    <xf numFmtId="0" fontId="5" fillId="3" borderId="3" xfId="0" applyFont="1" applyFill="1" applyBorder="1" applyAlignment="1" applyProtection="1">
      <alignment horizontal="left" wrapText="1"/>
    </xf>
    <xf numFmtId="0" fontId="5" fillId="3" borderId="3" xfId="0" applyFont="1" applyFill="1" applyBorder="1" applyAlignment="1" applyProtection="1">
      <alignment horizontal="right" wrapText="1"/>
    </xf>
    <xf numFmtId="0" fontId="2" fillId="3" borderId="3" xfId="0" applyFont="1" applyFill="1" applyBorder="1" applyAlignment="1" applyProtection="1">
      <alignment horizontal="right" vertical="top"/>
    </xf>
    <xf numFmtId="0" fontId="2" fillId="3" borderId="3" xfId="0" applyFont="1" applyFill="1" applyBorder="1" applyAlignment="1" applyProtection="1"/>
    <xf numFmtId="0" fontId="2" fillId="3" borderId="4" xfId="0" applyFont="1" applyFill="1" applyBorder="1" applyAlignment="1" applyProtection="1"/>
    <xf numFmtId="4" fontId="2" fillId="3" borderId="4" xfId="0" applyNumberFormat="1" applyFont="1" applyFill="1" applyBorder="1" applyAlignment="1" applyProtection="1">
      <alignment horizontal="right"/>
    </xf>
    <xf numFmtId="0" fontId="2" fillId="3" borderId="3" xfId="0" applyNumberFormat="1" applyFont="1" applyFill="1" applyBorder="1" applyAlignment="1" applyProtection="1">
      <alignment horizontal="left" vertical="top" wrapText="1"/>
    </xf>
    <xf numFmtId="4" fontId="2" fillId="3" borderId="3" xfId="0" applyNumberFormat="1" applyFont="1" applyFill="1" applyBorder="1" applyAlignment="1" applyProtection="1">
      <alignment horizontal="center"/>
    </xf>
    <xf numFmtId="0" fontId="5" fillId="3" borderId="3" xfId="16" applyFont="1" applyFill="1" applyBorder="1" applyAlignment="1" applyProtection="1">
      <alignment horizontal="left" vertical="top" wrapText="1"/>
    </xf>
    <xf numFmtId="171" fontId="2" fillId="3" borderId="3" xfId="18" applyNumberFormat="1" applyFont="1" applyFill="1" applyBorder="1" applyAlignment="1" applyProtection="1">
      <alignment horizontal="right" vertical="top" wrapText="1"/>
    </xf>
    <xf numFmtId="4" fontId="2" fillId="3" borderId="3" xfId="18" applyNumberFormat="1" applyFont="1" applyFill="1" applyBorder="1" applyAlignment="1" applyProtection="1">
      <alignment horizontal="center" vertical="top"/>
    </xf>
    <xf numFmtId="43" fontId="2" fillId="3" borderId="3" xfId="15" applyFont="1" applyFill="1" applyBorder="1" applyAlignment="1" applyProtection="1">
      <alignment horizontal="right" vertical="center" wrapText="1"/>
    </xf>
    <xf numFmtId="0" fontId="2" fillId="3" borderId="3" xfId="16" applyFont="1" applyFill="1" applyBorder="1" applyAlignment="1" applyProtection="1">
      <alignment horizontal="center" vertical="center"/>
    </xf>
    <xf numFmtId="0" fontId="2" fillId="3" borderId="3" xfId="16" applyFont="1" applyFill="1" applyBorder="1" applyAlignment="1" applyProtection="1">
      <alignment horizontal="center" wrapText="1"/>
    </xf>
    <xf numFmtId="0" fontId="2" fillId="3" borderId="3" xfId="16" applyFont="1" applyFill="1" applyBorder="1" applyAlignment="1" applyProtection="1">
      <alignment horizontal="center" vertical="top" wrapText="1"/>
    </xf>
    <xf numFmtId="165" fontId="2" fillId="3" borderId="3" xfId="6" applyFont="1" applyFill="1" applyBorder="1" applyAlignment="1" applyProtection="1">
      <alignment horizontal="right" wrapText="1"/>
    </xf>
    <xf numFmtId="39" fontId="2" fillId="3" borderId="3" xfId="24" applyFont="1" applyFill="1" applyBorder="1" applyAlignment="1" applyProtection="1">
      <alignment horizontal="left" vertical="top" wrapText="1"/>
    </xf>
    <xf numFmtId="0" fontId="2" fillId="6" borderId="3" xfId="0" applyFont="1" applyFill="1" applyBorder="1" applyAlignment="1" applyProtection="1">
      <alignment horizontal="right" vertical="top"/>
    </xf>
    <xf numFmtId="0" fontId="5" fillId="6" borderId="3" xfId="0" applyFont="1" applyFill="1" applyBorder="1" applyAlignment="1" applyProtection="1">
      <alignment horizontal="center"/>
    </xf>
    <xf numFmtId="4" fontId="2" fillId="6" borderId="3" xfId="0" applyNumberFormat="1" applyFont="1" applyFill="1" applyBorder="1" applyAlignment="1" applyProtection="1">
      <alignment horizontal="right"/>
    </xf>
    <xf numFmtId="0" fontId="5" fillId="3" borderId="3" xfId="0" applyFont="1" applyFill="1" applyBorder="1" applyAlignment="1" applyProtection="1">
      <alignment horizontal="center" vertical="top" wrapText="1"/>
    </xf>
    <xf numFmtId="0" fontId="5" fillId="3" borderId="3" xfId="0" applyFont="1" applyFill="1" applyBorder="1" applyAlignment="1" applyProtection="1">
      <alignment horizontal="left" vertical="top" wrapText="1"/>
    </xf>
    <xf numFmtId="43" fontId="2" fillId="3" borderId="3" xfId="15" applyNumberFormat="1" applyFont="1" applyFill="1" applyBorder="1" applyAlignment="1" applyProtection="1">
      <alignment horizontal="right" vertical="top" wrapText="1"/>
    </xf>
    <xf numFmtId="170" fontId="2" fillId="3" borderId="3" xfId="0" applyNumberFormat="1" applyFont="1" applyFill="1" applyBorder="1" applyAlignment="1" applyProtection="1">
      <alignment horizontal="center" vertical="top" wrapText="1"/>
    </xf>
    <xf numFmtId="0" fontId="5" fillId="3" borderId="3" xfId="0" applyFont="1" applyFill="1" applyBorder="1" applyAlignment="1" applyProtection="1">
      <alignment horizontal="right" vertical="top" wrapText="1"/>
    </xf>
    <xf numFmtId="0" fontId="2" fillId="3" borderId="3" xfId="0" applyFont="1" applyFill="1" applyBorder="1" applyAlignment="1" applyProtection="1">
      <alignment vertical="top" wrapText="1"/>
    </xf>
    <xf numFmtId="0" fontId="5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right" vertical="top" wrapText="1"/>
    </xf>
    <xf numFmtId="0" fontId="2" fillId="3" borderId="3" xfId="0" quotePrefix="1" applyFont="1" applyFill="1" applyBorder="1" applyAlignment="1" applyProtection="1">
      <alignment horizontal="left" vertical="top" wrapText="1"/>
    </xf>
    <xf numFmtId="175" fontId="2" fillId="3" borderId="3" xfId="15" applyNumberFormat="1" applyFont="1" applyFill="1" applyBorder="1" applyAlignment="1" applyProtection="1">
      <alignment horizontal="center" vertical="top" wrapText="1"/>
    </xf>
    <xf numFmtId="167" fontId="2" fillId="3" borderId="3" xfId="0" applyNumberFormat="1" applyFont="1" applyFill="1" applyBorder="1" applyAlignment="1" applyProtection="1">
      <alignment horizontal="right" vertical="top" wrapText="1"/>
    </xf>
    <xf numFmtId="0" fontId="2" fillId="3" borderId="3" xfId="0" applyFont="1" applyFill="1" applyBorder="1" applyAlignment="1" applyProtection="1">
      <alignment horizontal="left" vertical="top" wrapText="1"/>
    </xf>
    <xf numFmtId="43" fontId="11" fillId="3" borderId="3" xfId="15" applyNumberFormat="1" applyFont="1" applyFill="1" applyBorder="1" applyAlignment="1" applyProtection="1">
      <alignment horizontal="right" vertical="top" wrapText="1"/>
    </xf>
    <xf numFmtId="0" fontId="13" fillId="3" borderId="3" xfId="0" applyFont="1" applyFill="1" applyBorder="1" applyAlignment="1" applyProtection="1">
      <alignment vertical="top" wrapText="1"/>
    </xf>
    <xf numFmtId="4" fontId="2" fillId="3" borderId="3" xfId="0" applyNumberFormat="1" applyFont="1" applyFill="1" applyBorder="1" applyAlignment="1" applyProtection="1">
      <alignment horizontal="center"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5" fillId="7" borderId="3" xfId="0" applyFont="1" applyFill="1" applyBorder="1" applyAlignment="1" applyProtection="1">
      <alignment horizontal="center" vertical="top" wrapText="1"/>
    </xf>
    <xf numFmtId="43" fontId="5" fillId="7" borderId="3" xfId="15" applyNumberFormat="1" applyFont="1" applyFill="1" applyBorder="1" applyAlignment="1" applyProtection="1">
      <alignment horizontal="right" vertical="top" wrapText="1"/>
    </xf>
    <xf numFmtId="170" fontId="5" fillId="7" borderId="3" xfId="0" applyNumberFormat="1" applyFont="1" applyFill="1" applyBorder="1" applyAlignment="1" applyProtection="1">
      <alignment horizontal="center" vertical="top" wrapText="1"/>
    </xf>
    <xf numFmtId="43" fontId="5" fillId="3" borderId="3" xfId="15" applyNumberFormat="1" applyFont="1" applyFill="1" applyBorder="1" applyAlignment="1" applyProtection="1">
      <alignment horizontal="right" vertical="top" wrapText="1"/>
    </xf>
    <xf numFmtId="170" fontId="5" fillId="3" borderId="3" xfId="0" applyNumberFormat="1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vertical="top" wrapText="1"/>
    </xf>
    <xf numFmtId="43" fontId="13" fillId="3" borderId="3" xfId="15" applyNumberFormat="1" applyFont="1" applyFill="1" applyBorder="1" applyAlignment="1" applyProtection="1">
      <alignment horizontal="right" vertical="top" wrapText="1"/>
    </xf>
    <xf numFmtId="0" fontId="13" fillId="3" borderId="3" xfId="0" applyFont="1" applyFill="1" applyBorder="1" applyAlignment="1" applyProtection="1">
      <alignment horizontal="center" vertical="top" wrapText="1"/>
    </xf>
    <xf numFmtId="0" fontId="4" fillId="3" borderId="3" xfId="0" applyFont="1" applyFill="1" applyBorder="1" applyAlignment="1" applyProtection="1">
      <alignment horizontal="left" vertical="top" wrapText="1"/>
    </xf>
    <xf numFmtId="4" fontId="4" fillId="3" borderId="3" xfId="0" applyNumberFormat="1" applyFont="1" applyFill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left" vertical="top" wrapText="1"/>
    </xf>
    <xf numFmtId="2" fontId="2" fillId="3" borderId="3" xfId="0" applyNumberFormat="1" applyFont="1" applyFill="1" applyBorder="1" applyAlignment="1" applyProtection="1">
      <alignment horizontal="right" vertical="top" wrapText="1"/>
    </xf>
    <xf numFmtId="0" fontId="4" fillId="3" borderId="3" xfId="0" applyFont="1" applyFill="1" applyBorder="1" applyAlignment="1" applyProtection="1">
      <alignment vertical="top" wrapText="1"/>
    </xf>
    <xf numFmtId="39" fontId="5" fillId="3" borderId="3" xfId="0" applyNumberFormat="1" applyFont="1" applyFill="1" applyBorder="1" applyAlignment="1" applyProtection="1">
      <alignment vertical="top" wrapText="1"/>
    </xf>
    <xf numFmtId="39" fontId="2" fillId="3" borderId="3" xfId="0" applyNumberFormat="1" applyFont="1" applyFill="1" applyBorder="1" applyAlignment="1" applyProtection="1">
      <alignment vertical="top" wrapText="1"/>
    </xf>
    <xf numFmtId="0" fontId="5" fillId="6" borderId="3" xfId="0" applyFont="1" applyFill="1" applyBorder="1" applyAlignment="1" applyProtection="1">
      <alignment horizontal="right" vertical="top" wrapText="1"/>
    </xf>
    <xf numFmtId="39" fontId="5" fillId="6" borderId="3" xfId="19" applyFont="1" applyFill="1" applyBorder="1" applyAlignment="1" applyProtection="1">
      <alignment horizontal="center" vertical="top" wrapText="1"/>
    </xf>
    <xf numFmtId="43" fontId="2" fillId="6" borderId="3" xfId="15" applyNumberFormat="1" applyFont="1" applyFill="1" applyBorder="1" applyAlignment="1" applyProtection="1">
      <alignment horizontal="right" vertical="top" wrapText="1"/>
    </xf>
    <xf numFmtId="0" fontId="2" fillId="6" borderId="3" xfId="20" applyFont="1" applyFill="1" applyBorder="1" applyAlignment="1" applyProtection="1">
      <alignment horizontal="center" vertical="top" wrapText="1"/>
    </xf>
    <xf numFmtId="3" fontId="5" fillId="3" borderId="3" xfId="2" applyNumberFormat="1" applyFont="1" applyFill="1" applyBorder="1" applyAlignment="1" applyProtection="1">
      <alignment horizontal="center" vertical="top" wrapText="1"/>
    </xf>
    <xf numFmtId="49" fontId="5" fillId="3" borderId="3" xfId="2" applyNumberFormat="1" applyFont="1" applyFill="1" applyBorder="1" applyAlignment="1" applyProtection="1">
      <alignment horizontal="left" vertical="top" wrapText="1"/>
    </xf>
    <xf numFmtId="4" fontId="2" fillId="3" borderId="3" xfId="2" applyNumberFormat="1" applyFont="1" applyFill="1" applyBorder="1" applyAlignment="1" applyProtection="1">
      <alignment vertical="center" wrapText="1"/>
    </xf>
    <xf numFmtId="39" fontId="2" fillId="3" borderId="3" xfId="2" applyNumberFormat="1" applyFont="1" applyFill="1" applyBorder="1" applyAlignment="1" applyProtection="1">
      <alignment horizontal="center" vertical="center"/>
    </xf>
    <xf numFmtId="3" fontId="2" fillId="3" borderId="3" xfId="2" applyNumberFormat="1" applyFont="1" applyFill="1" applyBorder="1" applyAlignment="1" applyProtection="1">
      <alignment horizontal="right" vertical="top" wrapText="1"/>
    </xf>
    <xf numFmtId="49" fontId="2" fillId="3" borderId="3" xfId="2" applyNumberFormat="1" applyFont="1" applyFill="1" applyBorder="1" applyAlignment="1" applyProtection="1">
      <alignment horizontal="left" vertical="top" wrapText="1"/>
    </xf>
    <xf numFmtId="4" fontId="2" fillId="3" borderId="0" xfId="0" applyNumberFormat="1" applyFont="1" applyFill="1" applyProtection="1"/>
    <xf numFmtId="3" fontId="5" fillId="3" borderId="3" xfId="2" applyNumberFormat="1" applyFont="1" applyFill="1" applyBorder="1" applyAlignment="1" applyProtection="1">
      <alignment horizontal="right" vertical="top" wrapText="1"/>
    </xf>
    <xf numFmtId="0" fontId="5" fillId="3" borderId="3" xfId="0" applyFont="1" applyFill="1" applyBorder="1" applyAlignment="1" applyProtection="1">
      <alignment vertical="center"/>
    </xf>
    <xf numFmtId="173" fontId="2" fillId="3" borderId="3" xfId="2" applyNumberFormat="1" applyFont="1" applyFill="1" applyBorder="1" applyAlignment="1" applyProtection="1">
      <alignment horizontal="right" vertical="top" wrapText="1"/>
    </xf>
    <xf numFmtId="4" fontId="2" fillId="3" borderId="3" xfId="2" applyNumberFormat="1" applyFont="1" applyFill="1" applyBorder="1" applyAlignment="1" applyProtection="1">
      <alignment horizontal="right" vertical="top" wrapText="1"/>
    </xf>
    <xf numFmtId="39" fontId="2" fillId="3" borderId="3" xfId="2" applyNumberFormat="1" applyFont="1" applyFill="1" applyBorder="1" applyAlignment="1" applyProtection="1">
      <alignment horizontal="center"/>
    </xf>
    <xf numFmtId="0" fontId="5" fillId="6" borderId="3" xfId="0" applyFont="1" applyFill="1" applyBorder="1" applyAlignment="1" applyProtection="1">
      <alignment horizontal="center" vertical="top" wrapText="1"/>
    </xf>
    <xf numFmtId="0" fontId="5" fillId="6" borderId="3" xfId="0" applyNumberFormat="1" applyFont="1" applyFill="1" applyBorder="1" applyAlignment="1" applyProtection="1">
      <alignment horizontal="center" vertical="top" wrapText="1"/>
    </xf>
    <xf numFmtId="43" fontId="12" fillId="6" borderId="3" xfId="15" applyNumberFormat="1" applyFont="1" applyFill="1" applyBorder="1" applyAlignment="1" applyProtection="1">
      <alignment horizontal="right" vertical="top" wrapText="1"/>
    </xf>
    <xf numFmtId="0" fontId="12" fillId="6" borderId="3" xfId="0" applyNumberFormat="1" applyFont="1" applyFill="1" applyBorder="1" applyAlignment="1" applyProtection="1">
      <alignment horizontal="center" vertical="top" wrapText="1"/>
    </xf>
    <xf numFmtId="0" fontId="5" fillId="3" borderId="3" xfId="25" applyNumberFormat="1" applyFont="1" applyFill="1" applyBorder="1" applyAlignment="1" applyProtection="1">
      <alignment vertical="top" wrapText="1"/>
    </xf>
    <xf numFmtId="4" fontId="4" fillId="3" borderId="3" xfId="6" applyNumberFormat="1" applyFont="1" applyFill="1" applyBorder="1" applyAlignment="1" applyProtection="1">
      <alignment vertical="center"/>
    </xf>
    <xf numFmtId="4" fontId="4" fillId="3" borderId="3" xfId="6" applyNumberFormat="1" applyFont="1" applyFill="1" applyBorder="1" applyAlignment="1" applyProtection="1">
      <alignment horizontal="center" vertical="center"/>
    </xf>
    <xf numFmtId="0" fontId="2" fillId="3" borderId="3" xfId="25" applyNumberFormat="1" applyFont="1" applyFill="1" applyBorder="1" applyAlignment="1" applyProtection="1">
      <alignment vertical="top" wrapText="1"/>
    </xf>
    <xf numFmtId="4" fontId="13" fillId="3" borderId="3" xfId="6" applyNumberFormat="1" applyFont="1" applyFill="1" applyBorder="1" applyAlignment="1" applyProtection="1">
      <alignment vertical="center"/>
    </xf>
    <xf numFmtId="165" fontId="13" fillId="3" borderId="3" xfId="6" applyFont="1" applyFill="1" applyBorder="1" applyAlignment="1" applyProtection="1">
      <alignment horizontal="center" vertical="center"/>
    </xf>
    <xf numFmtId="4" fontId="2" fillId="3" borderId="3" xfId="6" applyNumberFormat="1" applyFont="1" applyFill="1" applyBorder="1" applyAlignment="1" applyProtection="1">
      <alignment horizontal="right" vertical="center" wrapText="1"/>
    </xf>
    <xf numFmtId="165" fontId="2" fillId="3" borderId="3" xfId="6" applyFont="1" applyFill="1" applyBorder="1" applyAlignment="1" applyProtection="1">
      <alignment horizontal="center" vertical="center" wrapText="1"/>
    </xf>
    <xf numFmtId="4" fontId="2" fillId="3" borderId="3" xfId="6" applyNumberFormat="1" applyFont="1" applyFill="1" applyBorder="1" applyAlignment="1" applyProtection="1">
      <alignment vertical="center" wrapText="1"/>
    </xf>
    <xf numFmtId="0" fontId="5" fillId="3" borderId="3" xfId="0" applyNumberFormat="1" applyFont="1" applyFill="1" applyBorder="1" applyAlignment="1" applyProtection="1">
      <alignment horizontal="left" vertical="top" wrapText="1"/>
    </xf>
    <xf numFmtId="2" fontId="2" fillId="3" borderId="0" xfId="0" applyNumberFormat="1" applyFont="1" applyFill="1" applyBorder="1" applyAlignment="1" applyProtection="1">
      <alignment horizontal="right"/>
    </xf>
    <xf numFmtId="165" fontId="2" fillId="3" borderId="3" xfId="6" applyFont="1" applyFill="1" applyBorder="1" applyAlignment="1" applyProtection="1">
      <alignment horizontal="right" vertical="center" wrapText="1"/>
    </xf>
    <xf numFmtId="2" fontId="11" fillId="3" borderId="3" xfId="0" applyNumberFormat="1" applyFont="1" applyFill="1" applyBorder="1" applyAlignment="1" applyProtection="1">
      <alignment horizontal="right"/>
    </xf>
    <xf numFmtId="2" fontId="11" fillId="3" borderId="3" xfId="0" applyNumberFormat="1" applyFont="1" applyFill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right"/>
    </xf>
    <xf numFmtId="49" fontId="8" fillId="3" borderId="3" xfId="2" applyNumberFormat="1" applyFont="1" applyFill="1" applyBorder="1" applyAlignment="1" applyProtection="1">
      <alignment horizontal="left" vertical="center" wrapText="1"/>
    </xf>
    <xf numFmtId="37" fontId="5" fillId="3" borderId="3" xfId="0" applyNumberFormat="1" applyFont="1" applyFill="1" applyBorder="1" applyAlignment="1" applyProtection="1">
      <alignment horizontal="center" vertical="top" wrapText="1"/>
    </xf>
    <xf numFmtId="4" fontId="2" fillId="3" borderId="3" xfId="0" applyNumberFormat="1" applyFont="1" applyFill="1" applyBorder="1" applyAlignment="1" applyProtection="1">
      <alignment horizontal="right" vertical="top"/>
    </xf>
    <xf numFmtId="0" fontId="2" fillId="3" borderId="3" xfId="0" applyFont="1" applyFill="1" applyBorder="1" applyAlignment="1" applyProtection="1">
      <alignment horizontal="center" vertical="top"/>
    </xf>
    <xf numFmtId="37" fontId="2" fillId="3" borderId="3" xfId="0" applyNumberFormat="1" applyFont="1" applyFill="1" applyBorder="1" applyAlignment="1" applyProtection="1">
      <alignment vertical="top" wrapText="1"/>
    </xf>
    <xf numFmtId="4" fontId="2" fillId="3" borderId="3" xfId="2" applyNumberFormat="1" applyFont="1" applyFill="1" applyBorder="1" applyAlignment="1" applyProtection="1">
      <alignment horizontal="right" wrapText="1"/>
    </xf>
    <xf numFmtId="2" fontId="2" fillId="3" borderId="3" xfId="2" applyNumberFormat="1" applyFont="1" applyFill="1" applyBorder="1" applyAlignment="1" applyProtection="1">
      <alignment horizontal="center" wrapText="1"/>
    </xf>
    <xf numFmtId="0" fontId="5" fillId="3" borderId="3" xfId="0" applyFont="1" applyFill="1" applyBorder="1" applyProtection="1"/>
    <xf numFmtId="4" fontId="2" fillId="3" borderId="3" xfId="0" applyNumberFormat="1" applyFont="1" applyFill="1" applyBorder="1" applyAlignment="1" applyProtection="1">
      <alignment horizontal="center" vertical="top"/>
    </xf>
    <xf numFmtId="4" fontId="2" fillId="3" borderId="3" xfId="0" applyNumberFormat="1" applyFont="1" applyFill="1" applyBorder="1" applyAlignment="1" applyProtection="1">
      <alignment vertical="top"/>
    </xf>
    <xf numFmtId="0" fontId="5" fillId="3" borderId="3" xfId="0" applyFont="1" applyFill="1" applyBorder="1" applyAlignment="1" applyProtection="1"/>
    <xf numFmtId="4" fontId="5" fillId="3" borderId="3" xfId="0" applyNumberFormat="1" applyFont="1" applyFill="1" applyBorder="1" applyAlignment="1" applyProtection="1">
      <alignment wrapText="1"/>
    </xf>
    <xf numFmtId="4" fontId="5" fillId="3" borderId="3" xfId="0" applyNumberFormat="1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right" wrapText="1"/>
    </xf>
    <xf numFmtId="0" fontId="2" fillId="3" borderId="3" xfId="0" applyFont="1" applyFill="1" applyBorder="1" applyAlignment="1" applyProtection="1">
      <alignment wrapText="1"/>
    </xf>
    <xf numFmtId="4" fontId="2" fillId="0" borderId="0" xfId="0" applyNumberFormat="1" applyFont="1" applyProtection="1"/>
    <xf numFmtId="4" fontId="2" fillId="3" borderId="3" xfId="0" applyNumberFormat="1" applyFont="1" applyFill="1" applyBorder="1" applyAlignment="1" applyProtection="1">
      <alignment horizontal="center" wrapText="1"/>
    </xf>
    <xf numFmtId="4" fontId="2" fillId="5" borderId="3" xfId="0" applyNumberFormat="1" applyFont="1" applyFill="1" applyBorder="1" applyAlignment="1" applyProtection="1">
      <alignment horizontal="center" wrapText="1"/>
    </xf>
    <xf numFmtId="0" fontId="2" fillId="3" borderId="3" xfId="0" applyNumberFormat="1" applyFont="1" applyFill="1" applyBorder="1" applyAlignment="1" applyProtection="1">
      <alignment wrapText="1"/>
    </xf>
    <xf numFmtId="182" fontId="2" fillId="3" borderId="3" xfId="0" applyNumberFormat="1" applyFont="1" applyFill="1" applyBorder="1" applyAlignment="1" applyProtection="1">
      <alignment horizontal="right" wrapText="1"/>
    </xf>
    <xf numFmtId="0" fontId="2" fillId="3" borderId="3" xfId="0" applyFont="1" applyFill="1" applyBorder="1" applyAlignment="1" applyProtection="1">
      <alignment horizontal="left"/>
    </xf>
    <xf numFmtId="4" fontId="5" fillId="3" borderId="3" xfId="0" applyNumberFormat="1" applyFont="1" applyFill="1" applyBorder="1" applyAlignment="1" applyProtection="1">
      <alignment horizontal="center" vertical="top" wrapText="1"/>
    </xf>
    <xf numFmtId="4" fontId="5" fillId="3" borderId="3" xfId="0" applyNumberFormat="1" applyFont="1" applyFill="1" applyBorder="1" applyAlignment="1" applyProtection="1">
      <alignment vertical="top" wrapText="1"/>
    </xf>
    <xf numFmtId="37" fontId="2" fillId="6" borderId="3" xfId="0" applyNumberFormat="1" applyFont="1" applyFill="1" applyBorder="1" applyAlignment="1" applyProtection="1">
      <alignment vertical="top" wrapText="1"/>
    </xf>
    <xf numFmtId="4" fontId="2" fillId="6" borderId="3" xfId="0" applyNumberFormat="1" applyFont="1" applyFill="1" applyBorder="1" applyAlignment="1" applyProtection="1">
      <alignment horizontal="right" vertical="top"/>
    </xf>
    <xf numFmtId="0" fontId="2" fillId="6" borderId="3" xfId="0" applyFont="1" applyFill="1" applyBorder="1" applyAlignment="1" applyProtection="1">
      <alignment horizontal="center" vertical="top"/>
    </xf>
    <xf numFmtId="0" fontId="5" fillId="3" borderId="0" xfId="0" applyFont="1" applyFill="1" applyBorder="1" applyAlignment="1" applyProtection="1">
      <alignment horizontal="right" vertical="top"/>
    </xf>
    <xf numFmtId="0" fontId="0" fillId="0" borderId="0" xfId="0" applyAlignment="1" applyProtection="1">
      <alignment wrapText="1"/>
    </xf>
    <xf numFmtId="0" fontId="0" fillId="0" borderId="3" xfId="0" applyBorder="1" applyAlignment="1" applyProtection="1">
      <alignment wrapText="1"/>
    </xf>
    <xf numFmtId="165" fontId="0" fillId="0" borderId="3" xfId="1" applyFont="1" applyBorder="1" applyAlignment="1" applyProtection="1">
      <alignment horizontal="right" wrapText="1"/>
    </xf>
    <xf numFmtId="0" fontId="17" fillId="0" borderId="3" xfId="0" applyFont="1" applyFill="1" applyBorder="1" applyAlignment="1" applyProtection="1">
      <alignment horizontal="center" wrapText="1"/>
    </xf>
    <xf numFmtId="0" fontId="0" fillId="3" borderId="0" xfId="0" applyFill="1" applyAlignment="1" applyProtection="1">
      <alignment wrapText="1"/>
    </xf>
    <xf numFmtId="0" fontId="0" fillId="3" borderId="3" xfId="0" applyFill="1" applyBorder="1" applyAlignment="1" applyProtection="1">
      <alignment wrapText="1"/>
    </xf>
    <xf numFmtId="165" fontId="0" fillId="3" borderId="3" xfId="1" applyFont="1" applyFill="1" applyBorder="1" applyAlignment="1" applyProtection="1">
      <alignment horizontal="right" wrapText="1"/>
    </xf>
    <xf numFmtId="0" fontId="17" fillId="3" borderId="3" xfId="0" applyFont="1" applyFill="1" applyBorder="1" applyAlignment="1" applyProtection="1">
      <alignment horizontal="center" wrapText="1"/>
    </xf>
    <xf numFmtId="2" fontId="0" fillId="0" borderId="0" xfId="0" applyNumberFormat="1" applyAlignment="1" applyProtection="1">
      <alignment wrapText="1"/>
    </xf>
    <xf numFmtId="37" fontId="5" fillId="3" borderId="3" xfId="30" applyNumberFormat="1" applyFont="1" applyFill="1" applyBorder="1" applyAlignment="1" applyProtection="1">
      <alignment horizontal="center" vertical="top" wrapText="1"/>
    </xf>
    <xf numFmtId="39" fontId="5" fillId="3" borderId="3" xfId="30" applyFont="1" applyFill="1" applyBorder="1" applyAlignment="1" applyProtection="1">
      <alignment vertical="top" wrapText="1"/>
    </xf>
    <xf numFmtId="165" fontId="2" fillId="3" borderId="3" xfId="6" applyFont="1" applyFill="1" applyBorder="1" applyAlignment="1" applyProtection="1">
      <alignment horizontal="right" vertical="top" wrapText="1"/>
    </xf>
    <xf numFmtId="165" fontId="2" fillId="3" borderId="3" xfId="6" applyFont="1" applyFill="1" applyBorder="1" applyAlignment="1" applyProtection="1">
      <alignment horizontal="center" vertical="top" wrapText="1"/>
    </xf>
    <xf numFmtId="178" fontId="5" fillId="3" borderId="3" xfId="0" applyNumberFormat="1" applyFont="1" applyFill="1" applyBorder="1" applyAlignment="1" applyProtection="1">
      <alignment horizontal="right"/>
    </xf>
    <xf numFmtId="179" fontId="5" fillId="3" borderId="3" xfId="0" applyNumberFormat="1" applyFont="1" applyFill="1" applyBorder="1" applyAlignment="1" applyProtection="1">
      <alignment horizontal="center" vertical="center"/>
    </xf>
    <xf numFmtId="179" fontId="5" fillId="3" borderId="3" xfId="0" applyNumberFormat="1" applyFont="1" applyFill="1" applyBorder="1" applyAlignment="1" applyProtection="1">
      <alignment horizontal="right" vertical="center"/>
    </xf>
    <xf numFmtId="179" fontId="2" fillId="3" borderId="3" xfId="0" applyNumberFormat="1" applyFont="1" applyFill="1" applyBorder="1" applyAlignment="1" applyProtection="1">
      <alignment horizontal="right"/>
    </xf>
    <xf numFmtId="0" fontId="2" fillId="3" borderId="3" xfId="0" applyNumberFormat="1" applyFont="1" applyFill="1" applyBorder="1" applyAlignment="1" applyProtection="1">
      <alignment vertical="top" wrapText="1"/>
    </xf>
    <xf numFmtId="0" fontId="5" fillId="3" borderId="3" xfId="0" applyNumberFormat="1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vertical="top"/>
    </xf>
    <xf numFmtId="179" fontId="5" fillId="3" borderId="3" xfId="0" applyNumberFormat="1" applyFont="1" applyFill="1" applyBorder="1" applyAlignment="1" applyProtection="1">
      <alignment horizontal="center"/>
    </xf>
    <xf numFmtId="165" fontId="5" fillId="3" borderId="3" xfId="6" applyFont="1" applyFill="1" applyBorder="1" applyAlignment="1" applyProtection="1">
      <alignment horizontal="right" vertical="top" wrapText="1"/>
    </xf>
    <xf numFmtId="165" fontId="5" fillId="3" borderId="3" xfId="6" applyFont="1" applyFill="1" applyBorder="1" applyAlignment="1" applyProtection="1">
      <alignment horizontal="center" vertical="top" wrapText="1"/>
    </xf>
    <xf numFmtId="179" fontId="5" fillId="3" borderId="3" xfId="0" applyNumberFormat="1" applyFont="1" applyFill="1" applyBorder="1" applyAlignment="1" applyProtection="1">
      <alignment horizontal="right"/>
    </xf>
    <xf numFmtId="0" fontId="12" fillId="3" borderId="3" xfId="0" applyFont="1" applyFill="1" applyBorder="1" applyAlignment="1" applyProtection="1"/>
    <xf numFmtId="0" fontId="3" fillId="3" borderId="3" xfId="0" applyFont="1" applyFill="1" applyBorder="1" applyAlignment="1" applyProtection="1">
      <alignment horizontal="left"/>
    </xf>
    <xf numFmtId="0" fontId="3" fillId="3" borderId="3" xfId="0" applyFont="1" applyFill="1" applyBorder="1" applyAlignment="1" applyProtection="1"/>
    <xf numFmtId="0" fontId="3" fillId="3" borderId="3" xfId="0" applyFont="1" applyFill="1" applyBorder="1" applyAlignment="1" applyProtection="1">
      <alignment horizontal="center"/>
    </xf>
    <xf numFmtId="165" fontId="5" fillId="3" borderId="3" xfId="6" applyFont="1" applyFill="1" applyBorder="1" applyAlignment="1" applyProtection="1">
      <alignment horizontal="center" vertical="center" wrapText="1"/>
    </xf>
    <xf numFmtId="167" fontId="14" fillId="3" borderId="3" xfId="0" applyNumberFormat="1" applyFont="1" applyFill="1" applyBorder="1" applyAlignment="1" applyProtection="1">
      <alignment horizontal="righ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165" fontId="13" fillId="3" borderId="3" xfId="6" applyFont="1" applyFill="1" applyBorder="1" applyAlignment="1" applyProtection="1">
      <alignment horizontal="right" vertical="center" wrapText="1"/>
    </xf>
    <xf numFmtId="165" fontId="13" fillId="3" borderId="3" xfId="6" applyFont="1" applyFill="1" applyBorder="1" applyAlignment="1" applyProtection="1">
      <alignment horizontal="center" vertical="center" wrapText="1"/>
    </xf>
    <xf numFmtId="0" fontId="2" fillId="3" borderId="3" xfId="22" applyNumberFormat="1" applyFont="1" applyFill="1" applyBorder="1" applyAlignment="1" applyProtection="1">
      <alignment horizontal="right" vertical="top" wrapText="1"/>
    </xf>
    <xf numFmtId="49" fontId="2" fillId="3" borderId="3" xfId="28" applyNumberFormat="1" applyFont="1" applyFill="1" applyBorder="1" applyAlignment="1" applyProtection="1">
      <alignment horizontal="right" vertical="center"/>
    </xf>
    <xf numFmtId="1" fontId="14" fillId="3" borderId="3" xfId="0" applyNumberFormat="1" applyFont="1" applyFill="1" applyBorder="1" applyAlignment="1" applyProtection="1">
      <alignment vertical="center" wrapText="1"/>
    </xf>
    <xf numFmtId="0" fontId="14" fillId="3" borderId="3" xfId="0" applyFont="1" applyFill="1" applyBorder="1" applyAlignment="1" applyProtection="1">
      <alignment vertical="center" wrapText="1"/>
    </xf>
    <xf numFmtId="167" fontId="13" fillId="3" borderId="3" xfId="0" applyNumberFormat="1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2" fontId="13" fillId="3" borderId="3" xfId="0" applyNumberFormat="1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4" fillId="3" borderId="3" xfId="29" applyFont="1" applyFill="1" applyBorder="1" applyAlignment="1" applyProtection="1">
      <alignment wrapText="1"/>
    </xf>
    <xf numFmtId="165" fontId="5" fillId="3" borderId="3" xfId="6" applyFont="1" applyFill="1" applyBorder="1" applyAlignment="1" applyProtection="1">
      <alignment horizontal="right" wrapText="1"/>
    </xf>
    <xf numFmtId="0" fontId="5" fillId="3" borderId="3" xfId="16" applyFont="1" applyFill="1" applyBorder="1" applyAlignment="1" applyProtection="1">
      <alignment horizontal="left" vertical="top"/>
    </xf>
    <xf numFmtId="0" fontId="2" fillId="3" borderId="3" xfId="16" applyFont="1" applyFill="1" applyBorder="1" applyAlignment="1" applyProtection="1">
      <alignment horizontal="left" vertical="top"/>
    </xf>
    <xf numFmtId="4" fontId="2" fillId="3" borderId="4" xfId="0" applyNumberFormat="1" applyFont="1" applyFill="1" applyBorder="1" applyAlignment="1" applyProtection="1">
      <alignment vertical="top"/>
    </xf>
    <xf numFmtId="165" fontId="2" fillId="3" borderId="4" xfId="6" applyFont="1" applyFill="1" applyBorder="1" applyAlignment="1" applyProtection="1">
      <alignment horizontal="right" vertical="top" wrapText="1"/>
    </xf>
    <xf numFmtId="165" fontId="2" fillId="3" borderId="4" xfId="6" applyFont="1" applyFill="1" applyBorder="1" applyAlignment="1" applyProtection="1">
      <alignment horizontal="center" vertical="top" wrapText="1"/>
    </xf>
    <xf numFmtId="0" fontId="2" fillId="3" borderId="3" xfId="0" applyFont="1" applyFill="1" applyBorder="1" applyProtection="1"/>
    <xf numFmtId="0" fontId="5" fillId="3" borderId="3" xfId="17" applyFont="1" applyFill="1" applyBorder="1" applyAlignment="1" applyProtection="1">
      <alignment horizontal="center"/>
    </xf>
    <xf numFmtId="165" fontId="2" fillId="6" borderId="3" xfId="6" applyFont="1" applyFill="1" applyBorder="1" applyAlignment="1" applyProtection="1">
      <alignment horizontal="right" wrapText="1"/>
    </xf>
    <xf numFmtId="165" fontId="13" fillId="3" borderId="3" xfId="6" applyFont="1" applyFill="1" applyBorder="1" applyAlignment="1" applyProtection="1">
      <alignment horizontal="right" wrapText="1"/>
    </xf>
    <xf numFmtId="165" fontId="13" fillId="3" borderId="3" xfId="6" applyFont="1" applyFill="1" applyBorder="1" applyAlignment="1" applyProtection="1">
      <alignment horizontal="center" wrapText="1"/>
    </xf>
    <xf numFmtId="49" fontId="2" fillId="3" borderId="3" xfId="28" applyNumberFormat="1" applyFont="1" applyFill="1" applyBorder="1" applyAlignment="1" applyProtection="1">
      <alignment horizontal="right" vertical="top"/>
    </xf>
    <xf numFmtId="165" fontId="2" fillId="3" borderId="0" xfId="6" applyFont="1" applyFill="1" applyBorder="1" applyAlignment="1" applyProtection="1">
      <alignment horizontal="right" wrapText="1"/>
    </xf>
    <xf numFmtId="165" fontId="2" fillId="3" borderId="0" xfId="6" applyFont="1" applyFill="1" applyBorder="1" applyAlignment="1" applyProtection="1">
      <alignment horizontal="right" vertical="center" wrapText="1"/>
    </xf>
    <xf numFmtId="165" fontId="2" fillId="6" borderId="3" xfId="6" applyFont="1" applyFill="1" applyBorder="1" applyAlignment="1" applyProtection="1">
      <alignment horizontal="right" vertical="top" wrapText="1"/>
    </xf>
    <xf numFmtId="165" fontId="2" fillId="6" borderId="3" xfId="6" applyFont="1" applyFill="1" applyBorder="1" applyAlignment="1" applyProtection="1">
      <alignment horizontal="center" vertical="top" wrapText="1"/>
    </xf>
    <xf numFmtId="37" fontId="5" fillId="3" borderId="3" xfId="30" applyNumberFormat="1" applyFont="1" applyFill="1" applyBorder="1" applyAlignment="1" applyProtection="1">
      <alignment horizontal="center" wrapText="1"/>
    </xf>
    <xf numFmtId="178" fontId="5" fillId="3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Border="1" applyProtection="1"/>
    <xf numFmtId="0" fontId="3" fillId="3" borderId="3" xfId="0" applyFont="1" applyFill="1" applyBorder="1" applyAlignment="1" applyProtection="1">
      <alignment horizontal="right" wrapText="1"/>
    </xf>
    <xf numFmtId="0" fontId="3" fillId="3" borderId="3" xfId="0" applyFont="1" applyFill="1" applyBorder="1" applyAlignment="1" applyProtection="1">
      <alignment horizontal="center" wrapText="1"/>
    </xf>
    <xf numFmtId="4" fontId="2" fillId="3" borderId="3" xfId="0" applyNumberFormat="1" applyFont="1" applyFill="1" applyBorder="1" applyAlignment="1" applyProtection="1">
      <alignment horizontal="right" vertical="top" wrapText="1"/>
    </xf>
    <xf numFmtId="0" fontId="4" fillId="3" borderId="3" xfId="0" applyNumberFormat="1" applyFont="1" applyFill="1" applyBorder="1" applyAlignment="1" applyProtection="1">
      <alignment wrapText="1"/>
    </xf>
    <xf numFmtId="0" fontId="2" fillId="3" borderId="3" xfId="0" applyFont="1" applyFill="1" applyBorder="1" applyAlignment="1" applyProtection="1">
      <alignment horizontal="center" wrapText="1"/>
    </xf>
    <xf numFmtId="4" fontId="2" fillId="6" borderId="3" xfId="0" applyNumberFormat="1" applyFont="1" applyFill="1" applyBorder="1" applyAlignment="1" applyProtection="1">
      <alignment horizontal="right" vertical="top" wrapText="1"/>
    </xf>
    <xf numFmtId="0" fontId="2" fillId="6" borderId="3" xfId="0" applyFont="1" applyFill="1" applyBorder="1" applyAlignment="1" applyProtection="1">
      <alignment horizontal="right" vertical="top" wrapText="1"/>
    </xf>
    <xf numFmtId="37" fontId="2" fillId="6" borderId="5" xfId="0" applyNumberFormat="1" applyFont="1" applyFill="1" applyBorder="1" applyAlignment="1" applyProtection="1">
      <alignment vertical="top" wrapText="1"/>
    </xf>
    <xf numFmtId="0" fontId="5" fillId="6" borderId="5" xfId="0" applyFont="1" applyFill="1" applyBorder="1" applyAlignment="1" applyProtection="1">
      <alignment horizontal="center" vertical="top" wrapText="1"/>
    </xf>
    <xf numFmtId="4" fontId="2" fillId="6" borderId="5" xfId="0" applyNumberFormat="1" applyFont="1" applyFill="1" applyBorder="1" applyAlignment="1" applyProtection="1">
      <alignment vertical="top"/>
    </xf>
    <xf numFmtId="0" fontId="2" fillId="6" borderId="5" xfId="0" applyFont="1" applyFill="1" applyBorder="1" applyAlignment="1" applyProtection="1">
      <alignment horizontal="center" vertical="top"/>
    </xf>
    <xf numFmtId="0" fontId="3" fillId="6" borderId="2" xfId="0" applyFont="1" applyFill="1" applyBorder="1" applyAlignment="1" applyProtection="1"/>
    <xf numFmtId="0" fontId="5" fillId="6" borderId="2" xfId="0" applyFont="1" applyFill="1" applyBorder="1" applyAlignment="1" applyProtection="1">
      <alignment horizontal="center" vertical="top" wrapText="1"/>
    </xf>
    <xf numFmtId="0" fontId="3" fillId="2" borderId="3" xfId="0" applyFont="1" applyFill="1" applyBorder="1" applyAlignment="1" applyProtection="1">
      <alignment horizontal="right"/>
    </xf>
    <xf numFmtId="4" fontId="4" fillId="2" borderId="3" xfId="0" applyNumberFormat="1" applyFont="1" applyFill="1" applyBorder="1" applyProtection="1"/>
    <xf numFmtId="4" fontId="4" fillId="2" borderId="3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 applyProtection="1">
      <alignment horizontal="right" vertical="top" wrapText="1"/>
    </xf>
    <xf numFmtId="10" fontId="4" fillId="0" borderId="3" xfId="0" applyNumberFormat="1" applyFont="1" applyFill="1" applyBorder="1" applyProtection="1"/>
    <xf numFmtId="172" fontId="4" fillId="2" borderId="3" xfId="0" applyNumberFormat="1" applyFont="1" applyFill="1" applyBorder="1" applyAlignment="1" applyProtection="1"/>
    <xf numFmtId="0" fontId="2" fillId="0" borderId="3" xfId="0" applyFont="1" applyFill="1" applyBorder="1" applyAlignment="1" applyProtection="1">
      <alignment horizontal="right" wrapText="1"/>
    </xf>
    <xf numFmtId="0" fontId="2" fillId="0" borderId="3" xfId="6" applyNumberFormat="1" applyFont="1" applyFill="1" applyBorder="1" applyAlignment="1" applyProtection="1">
      <alignment horizontal="right" vertical="top" wrapText="1"/>
    </xf>
    <xf numFmtId="172" fontId="3" fillId="2" borderId="3" xfId="0" applyNumberFormat="1" applyFont="1" applyFill="1" applyBorder="1" applyAlignment="1" applyProtection="1"/>
    <xf numFmtId="0" fontId="2" fillId="0" borderId="3" xfId="29" applyFont="1" applyFill="1" applyBorder="1" applyAlignment="1" applyProtection="1">
      <alignment horizontal="right"/>
    </xf>
    <xf numFmtId="10" fontId="2" fillId="0" borderId="3" xfId="14" applyNumberFormat="1" applyFont="1" applyFill="1" applyBorder="1" applyAlignment="1" applyProtection="1">
      <alignment horizontal="right" wrapText="1"/>
    </xf>
    <xf numFmtId="170" fontId="2" fillId="0" borderId="3" xfId="29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right"/>
    </xf>
    <xf numFmtId="0" fontId="2" fillId="3" borderId="3" xfId="36" applyFont="1" applyFill="1" applyBorder="1" applyAlignment="1" applyProtection="1">
      <alignment horizontal="right" vertical="top" wrapText="1"/>
    </xf>
    <xf numFmtId="10" fontId="2" fillId="3" borderId="3" xfId="14" applyNumberFormat="1" applyFont="1" applyFill="1" applyBorder="1" applyAlignment="1" applyProtection="1">
      <alignment vertical="center"/>
    </xf>
    <xf numFmtId="4" fontId="2" fillId="3" borderId="3" xfId="36" applyNumberFormat="1" applyFont="1" applyFill="1" applyBorder="1" applyAlignment="1" applyProtection="1">
      <alignment horizontal="center" vertical="center"/>
    </xf>
    <xf numFmtId="10" fontId="2" fillId="3" borderId="3" xfId="14" applyNumberFormat="1" applyFont="1" applyFill="1" applyBorder="1" applyAlignment="1" applyProtection="1">
      <alignment vertical="top"/>
    </xf>
    <xf numFmtId="4" fontId="2" fillId="3" borderId="3" xfId="36" applyNumberFormat="1" applyFont="1" applyFill="1" applyBorder="1" applyAlignment="1" applyProtection="1">
      <alignment horizontal="center" vertical="top"/>
    </xf>
    <xf numFmtId="0" fontId="3" fillId="6" borderId="3" xfId="0" applyFont="1" applyFill="1" applyBorder="1" applyAlignment="1" applyProtection="1"/>
    <xf numFmtId="0" fontId="3" fillId="6" borderId="3" xfId="0" applyFont="1" applyFill="1" applyBorder="1" applyProtection="1"/>
    <xf numFmtId="172" fontId="3" fillId="6" borderId="3" xfId="0" applyNumberFormat="1" applyFont="1" applyFill="1" applyBorder="1" applyAlignment="1" applyProtection="1"/>
    <xf numFmtId="0" fontId="3" fillId="2" borderId="3" xfId="0" applyFont="1" applyFill="1" applyBorder="1" applyProtection="1"/>
    <xf numFmtId="0" fontId="3" fillId="6" borderId="5" xfId="0" applyFont="1" applyFill="1" applyBorder="1" applyAlignment="1" applyProtection="1"/>
    <xf numFmtId="0" fontId="5" fillId="6" borderId="5" xfId="0" applyFont="1" applyFill="1" applyBorder="1" applyAlignment="1" applyProtection="1">
      <alignment horizontal="right"/>
    </xf>
    <xf numFmtId="0" fontId="2" fillId="6" borderId="5" xfId="0" applyFont="1" applyFill="1" applyBorder="1" applyProtection="1"/>
    <xf numFmtId="165" fontId="2" fillId="3" borderId="3" xfId="1" applyFont="1" applyFill="1" applyBorder="1" applyAlignment="1" applyProtection="1">
      <alignment horizontal="right" wrapText="1"/>
      <protection locked="0"/>
    </xf>
    <xf numFmtId="165" fontId="5" fillId="6" borderId="3" xfId="1" applyFont="1" applyFill="1" applyBorder="1" applyAlignment="1" applyProtection="1">
      <alignment horizontal="right" wrapText="1"/>
      <protection locked="0"/>
    </xf>
    <xf numFmtId="4" fontId="5" fillId="7" borderId="3" xfId="15" applyNumberFormat="1" applyFont="1" applyFill="1" applyBorder="1" applyAlignment="1" applyProtection="1">
      <alignment horizontal="right" vertical="top" wrapText="1"/>
      <protection locked="0"/>
    </xf>
    <xf numFmtId="4" fontId="5" fillId="3" borderId="3" xfId="0" applyNumberFormat="1" applyFont="1" applyFill="1" applyBorder="1" applyAlignment="1" applyProtection="1">
      <alignment horizontal="right" vertical="top" wrapText="1"/>
      <protection locked="0"/>
    </xf>
    <xf numFmtId="43" fontId="13" fillId="3" borderId="3" xfId="15" applyFont="1" applyFill="1" applyBorder="1" applyAlignment="1" applyProtection="1">
      <alignment horizontal="right" vertical="top" wrapText="1"/>
      <protection locked="0"/>
    </xf>
    <xf numFmtId="4" fontId="4" fillId="3" borderId="3" xfId="0" applyNumberFormat="1" applyFont="1" applyFill="1" applyBorder="1" applyAlignment="1" applyProtection="1">
      <alignment horizontal="right" vertical="top" wrapText="1"/>
      <protection locked="0"/>
    </xf>
    <xf numFmtId="4" fontId="3" fillId="6" borderId="3" xfId="0" applyNumberFormat="1" applyFont="1" applyFill="1" applyBorder="1" applyAlignment="1" applyProtection="1">
      <alignment horizontal="right" vertical="top" wrapText="1"/>
      <protection locked="0"/>
    </xf>
    <xf numFmtId="165" fontId="2" fillId="3" borderId="3" xfId="39" applyFont="1" applyFill="1" applyBorder="1" applyAlignment="1" applyProtection="1">
      <alignment horizontal="right" wrapText="1"/>
      <protection locked="0"/>
    </xf>
    <xf numFmtId="4" fontId="5" fillId="6" borderId="3" xfId="21" applyNumberFormat="1" applyFont="1" applyFill="1" applyBorder="1" applyAlignment="1" applyProtection="1">
      <alignment horizontal="right" vertical="top" wrapText="1"/>
      <protection locked="0"/>
    </xf>
    <xf numFmtId="4" fontId="2" fillId="3" borderId="3" xfId="26" applyNumberFormat="1" applyFont="1" applyFill="1" applyBorder="1" applyProtection="1">
      <protection locked="0"/>
    </xf>
    <xf numFmtId="165" fontId="11" fillId="3" borderId="3" xfId="1" applyFont="1" applyFill="1" applyBorder="1" applyAlignment="1" applyProtection="1">
      <alignment horizontal="right" wrapText="1"/>
      <protection locked="0"/>
    </xf>
    <xf numFmtId="170" fontId="2" fillId="3" borderId="3" xfId="4" applyNumberFormat="1" applyFont="1" applyFill="1" applyBorder="1" applyAlignment="1" applyProtection="1">
      <alignment horizontal="right" vertical="top" wrapText="1"/>
      <protection locked="0"/>
    </xf>
    <xf numFmtId="4" fontId="2" fillId="3" borderId="3" xfId="3" applyNumberFormat="1" applyFont="1" applyFill="1" applyBorder="1" applyAlignment="1" applyProtection="1">
      <alignment vertical="center" wrapText="1"/>
      <protection locked="0"/>
    </xf>
    <xf numFmtId="4" fontId="2" fillId="3" borderId="3" xfId="4" applyNumberFormat="1" applyFont="1" applyFill="1" applyBorder="1" applyAlignment="1" applyProtection="1">
      <alignment horizontal="right" vertical="top" wrapText="1"/>
      <protection locked="0"/>
    </xf>
    <xf numFmtId="4" fontId="2" fillId="3" borderId="3" xfId="31" applyNumberFormat="1" applyFont="1" applyFill="1" applyBorder="1" applyAlignment="1" applyProtection="1">
      <alignment horizontal="right" vertical="top" wrapText="1"/>
      <protection locked="0"/>
    </xf>
    <xf numFmtId="4" fontId="2" fillId="3" borderId="3" xfId="26" applyNumberFormat="1" applyFont="1" applyFill="1" applyBorder="1" applyAlignment="1" applyProtection="1">
      <alignment horizontal="right" vertical="top" wrapText="1"/>
      <protection locked="0"/>
    </xf>
    <xf numFmtId="4" fontId="3" fillId="3" borderId="3" xfId="0" applyNumberFormat="1" applyFont="1" applyFill="1" applyBorder="1" applyAlignment="1" applyProtection="1">
      <protection locked="0"/>
    </xf>
    <xf numFmtId="165" fontId="5" fillId="6" borderId="3" xfId="6" applyFont="1" applyFill="1" applyBorder="1" applyAlignment="1" applyProtection="1">
      <alignment horizontal="right" wrapText="1"/>
      <protection locked="0"/>
    </xf>
    <xf numFmtId="4" fontId="3" fillId="3" borderId="3" xfId="0" applyNumberFormat="1" applyFont="1" applyFill="1" applyBorder="1" applyAlignment="1" applyProtection="1">
      <alignment horizontal="right" wrapText="1"/>
      <protection locked="0"/>
    </xf>
    <xf numFmtId="39" fontId="2" fillId="3" borderId="3" xfId="0" applyNumberFormat="1" applyFont="1" applyFill="1" applyBorder="1" applyAlignment="1" applyProtection="1">
      <alignment horizontal="right" wrapText="1"/>
      <protection locked="0"/>
    </xf>
    <xf numFmtId="4" fontId="2" fillId="6" borderId="3" xfId="0" applyNumberFormat="1" applyFont="1" applyFill="1" applyBorder="1" applyAlignment="1" applyProtection="1">
      <alignment horizontal="right" vertical="top" wrapText="1"/>
      <protection locked="0"/>
    </xf>
    <xf numFmtId="4" fontId="2" fillId="6" borderId="5" xfId="0" applyNumberFormat="1" applyFont="1" applyFill="1" applyBorder="1" applyAlignment="1" applyProtection="1">
      <alignment vertical="top"/>
      <protection locked="0"/>
    </xf>
    <xf numFmtId="0" fontId="3" fillId="6" borderId="2" xfId="0" applyFont="1" applyFill="1" applyBorder="1" applyAlignment="1" applyProtection="1">
      <protection locked="0"/>
    </xf>
    <xf numFmtId="4" fontId="3" fillId="6" borderId="2" xfId="0" applyNumberFormat="1" applyFont="1" applyFill="1" applyBorder="1" applyAlignment="1" applyProtection="1">
      <protection locked="0"/>
    </xf>
    <xf numFmtId="4" fontId="4" fillId="2" borderId="3" xfId="0" applyNumberFormat="1" applyFont="1" applyFill="1" applyBorder="1" applyProtection="1">
      <protection locked="0"/>
    </xf>
    <xf numFmtId="0" fontId="4" fillId="2" borderId="3" xfId="0" applyFont="1" applyFill="1" applyBorder="1" applyAlignment="1" applyProtection="1">
      <alignment horizontal="center" vertical="top"/>
      <protection locked="0"/>
    </xf>
    <xf numFmtId="4" fontId="3" fillId="2" borderId="3" xfId="0" applyNumberFormat="1" applyFont="1" applyFill="1" applyBorder="1" applyProtection="1">
      <protection locked="0"/>
    </xf>
    <xf numFmtId="165" fontId="2" fillId="0" borderId="3" xfId="6" applyFont="1" applyFill="1" applyBorder="1" applyAlignment="1" applyProtection="1">
      <alignment horizontal="center"/>
      <protection locked="0"/>
    </xf>
    <xf numFmtId="169" fontId="2" fillId="3" borderId="3" xfId="34" applyFont="1" applyFill="1" applyBorder="1" applyAlignment="1" applyProtection="1">
      <alignment vertical="center"/>
      <protection locked="0"/>
    </xf>
    <xf numFmtId="169" fontId="2" fillId="3" borderId="3" xfId="34" applyFont="1" applyFill="1" applyBorder="1" applyAlignment="1" applyProtection="1">
      <alignment vertical="top"/>
      <protection locked="0"/>
    </xf>
    <xf numFmtId="4" fontId="3" fillId="6" borderId="3" xfId="0" applyNumberFormat="1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 vertical="top"/>
      <protection locked="0"/>
    </xf>
    <xf numFmtId="4" fontId="2" fillId="6" borderId="5" xfId="0" applyNumberFormat="1" applyFont="1" applyFill="1" applyBorder="1" applyProtection="1">
      <protection locked="0"/>
    </xf>
    <xf numFmtId="165" fontId="5" fillId="6" borderId="5" xfId="6" applyFont="1" applyFill="1" applyBorder="1" applyAlignment="1" applyProtection="1">
      <alignment horizontal="right" wrapText="1"/>
      <protection locked="0"/>
    </xf>
    <xf numFmtId="0" fontId="1" fillId="3" borderId="3" xfId="0" applyFont="1" applyFill="1" applyBorder="1" applyAlignment="1" applyProtection="1">
      <alignment horizontal="right" vertical="top" wrapText="1"/>
    </xf>
    <xf numFmtId="0" fontId="1" fillId="3" borderId="3" xfId="0" applyFont="1" applyFill="1" applyBorder="1" applyAlignment="1" applyProtection="1">
      <alignment vertical="top" wrapText="1"/>
    </xf>
    <xf numFmtId="43" fontId="1" fillId="3" borderId="3" xfId="15" applyNumberFormat="1" applyFont="1" applyFill="1" applyBorder="1" applyAlignment="1" applyProtection="1">
      <alignment horizontal="right" vertical="top" wrapText="1"/>
    </xf>
    <xf numFmtId="0" fontId="1" fillId="3" borderId="3" xfId="0" applyFont="1" applyFill="1" applyBorder="1" applyAlignment="1" applyProtection="1">
      <alignment horizontal="center" vertical="top" wrapText="1"/>
    </xf>
    <xf numFmtId="43" fontId="1" fillId="3" borderId="3" xfId="15" applyNumberFormat="1" applyFont="1" applyFill="1" applyBorder="1" applyAlignment="1" applyProtection="1">
      <alignment horizontal="right" vertical="top" wrapText="1"/>
      <protection locked="0"/>
    </xf>
    <xf numFmtId="4" fontId="1" fillId="3" borderId="3" xfId="0" applyNumberFormat="1" applyFont="1" applyFill="1" applyBorder="1" applyAlignment="1" applyProtection="1">
      <alignment horizontal="right" vertical="top" wrapText="1"/>
      <protection locked="0"/>
    </xf>
    <xf numFmtId="0" fontId="11" fillId="3" borderId="3" xfId="0" applyFont="1" applyFill="1" applyBorder="1" applyAlignment="1" applyProtection="1">
      <alignment horizontal="right" vertical="top"/>
    </xf>
    <xf numFmtId="4" fontId="11" fillId="3" borderId="3" xfId="0" applyNumberFormat="1" applyFont="1" applyFill="1" applyBorder="1" applyAlignment="1" applyProtection="1">
      <alignment horizontal="center"/>
    </xf>
    <xf numFmtId="4" fontId="11" fillId="3" borderId="3" xfId="7" applyNumberFormat="1" applyFont="1" applyFill="1" applyBorder="1" applyAlignment="1" applyProtection="1">
      <alignment horizontal="right" wrapText="1"/>
      <protection locked="0"/>
    </xf>
    <xf numFmtId="0" fontId="11" fillId="0" borderId="3" xfId="0" applyFont="1" applyBorder="1" applyAlignment="1" applyProtection="1">
      <alignment wrapText="1"/>
    </xf>
    <xf numFmtId="165" fontId="11" fillId="0" borderId="3" xfId="1" applyFont="1" applyBorder="1" applyAlignment="1" applyProtection="1">
      <alignment horizontal="right" wrapText="1"/>
      <protection locked="0"/>
    </xf>
    <xf numFmtId="4" fontId="11" fillId="3" borderId="3" xfId="0" applyNumberFormat="1" applyFont="1" applyFill="1" applyBorder="1" applyAlignment="1" applyProtection="1">
      <alignment horizontal="right" wrapText="1"/>
      <protection locked="0"/>
    </xf>
    <xf numFmtId="0" fontId="11" fillId="3" borderId="3" xfId="0" applyFont="1" applyFill="1" applyBorder="1" applyAlignment="1" applyProtection="1">
      <alignment vertical="center" wrapText="1"/>
    </xf>
    <xf numFmtId="165" fontId="11" fillId="3" borderId="3" xfId="6" applyFont="1" applyFill="1" applyBorder="1" applyAlignment="1" applyProtection="1">
      <alignment horizontal="right" vertical="center" wrapText="1"/>
    </xf>
    <xf numFmtId="165" fontId="11" fillId="3" borderId="3" xfId="6" applyFont="1" applyFill="1" applyBorder="1" applyAlignment="1" applyProtection="1">
      <alignment horizontal="center" vertical="center" wrapText="1"/>
    </xf>
    <xf numFmtId="165" fontId="11" fillId="3" borderId="3" xfId="6" applyFont="1" applyFill="1" applyBorder="1" applyAlignment="1" applyProtection="1">
      <alignment horizontal="right" wrapText="1"/>
    </xf>
    <xf numFmtId="165" fontId="11" fillId="3" borderId="3" xfId="6" applyFont="1" applyFill="1" applyBorder="1" applyAlignment="1" applyProtection="1">
      <alignment horizontal="center" wrapText="1"/>
    </xf>
    <xf numFmtId="165" fontId="11" fillId="3" borderId="3" xfId="6" applyFont="1" applyFill="1" applyBorder="1" applyAlignment="1" applyProtection="1">
      <alignment horizontal="right" wrapText="1"/>
      <protection locked="0"/>
    </xf>
    <xf numFmtId="43" fontId="11" fillId="3" borderId="3" xfId="15" applyFont="1" applyFill="1" applyBorder="1" applyAlignment="1" applyProtection="1">
      <alignment horizontal="right" vertical="top" wrapText="1"/>
      <protection locked="0"/>
    </xf>
    <xf numFmtId="0" fontId="11" fillId="3" borderId="3" xfId="29" applyFont="1" applyFill="1" applyBorder="1" applyAlignment="1" applyProtection="1">
      <alignment wrapText="1"/>
    </xf>
    <xf numFmtId="0" fontId="11" fillId="3" borderId="3" xfId="0" applyFont="1" applyFill="1" applyBorder="1" applyAlignment="1" applyProtection="1">
      <alignment wrapText="1"/>
    </xf>
    <xf numFmtId="43" fontId="11" fillId="3" borderId="3" xfId="15" applyFont="1" applyFill="1" applyBorder="1" applyAlignment="1" applyProtection="1">
      <alignment horizontal="right" wrapText="1"/>
      <protection locked="0"/>
    </xf>
    <xf numFmtId="165" fontId="1" fillId="3" borderId="3" xfId="6" applyFont="1" applyFill="1" applyBorder="1" applyAlignment="1" applyProtection="1">
      <alignment horizontal="right" wrapText="1"/>
    </xf>
    <xf numFmtId="165" fontId="1" fillId="3" borderId="3" xfId="6" applyFont="1" applyFill="1" applyBorder="1" applyAlignment="1" applyProtection="1">
      <alignment horizontal="center" wrapText="1"/>
    </xf>
    <xf numFmtId="49" fontId="1" fillId="3" borderId="3" xfId="2" applyNumberFormat="1" applyFont="1" applyFill="1" applyBorder="1" applyAlignment="1" applyProtection="1">
      <alignment horizontal="left" vertical="center" wrapText="1"/>
    </xf>
    <xf numFmtId="49" fontId="11" fillId="3" borderId="3" xfId="2" applyNumberFormat="1" applyFont="1" applyFill="1" applyBorder="1" applyAlignment="1" applyProtection="1">
      <alignment horizontal="left" vertical="center" wrapText="1"/>
    </xf>
    <xf numFmtId="2" fontId="13" fillId="3" borderId="3" xfId="0" applyNumberFormat="1" applyFont="1" applyFill="1" applyBorder="1" applyAlignment="1" applyProtection="1">
      <alignment vertical="top" wrapText="1"/>
    </xf>
    <xf numFmtId="2" fontId="2" fillId="3" borderId="3" xfId="0" applyNumberFormat="1" applyFont="1" applyFill="1" applyBorder="1" applyAlignment="1" applyProtection="1">
      <alignment horizontal="right" vertical="top"/>
    </xf>
    <xf numFmtId="181" fontId="2" fillId="3" borderId="3" xfId="32" applyNumberFormat="1" applyFont="1" applyFill="1" applyBorder="1" applyAlignment="1" applyProtection="1">
      <alignment horizontal="right" vertical="top" wrapText="1"/>
    </xf>
    <xf numFmtId="0" fontId="1" fillId="3" borderId="3" xfId="0" applyFont="1" applyFill="1" applyBorder="1" applyAlignment="1" applyProtection="1">
      <alignment horizontal="left" vertical="top" wrapText="1"/>
    </xf>
    <xf numFmtId="0" fontId="8" fillId="3" borderId="3" xfId="0" applyNumberFormat="1" applyFont="1" applyFill="1" applyBorder="1" applyAlignment="1" applyProtection="1">
      <alignment horizontal="left" vertical="top" wrapText="1"/>
    </xf>
    <xf numFmtId="0" fontId="1" fillId="3" borderId="3" xfId="0" applyFont="1" applyFill="1" applyBorder="1" applyAlignment="1" applyProtection="1">
      <alignment horizontal="right" vertical="top"/>
    </xf>
    <xf numFmtId="4" fontId="1" fillId="3" borderId="0" xfId="0" applyNumberFormat="1" applyFont="1" applyFill="1" applyBorder="1" applyAlignment="1" applyProtection="1">
      <alignment vertical="top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4" fontId="1" fillId="3" borderId="3" xfId="0" applyNumberFormat="1" applyFont="1" applyFill="1" applyBorder="1" applyAlignment="1" applyProtection="1">
      <alignment horizontal="right"/>
      <protection locked="0"/>
    </xf>
    <xf numFmtId="4" fontId="1" fillId="3" borderId="3" xfId="0" applyNumberFormat="1" applyFont="1" applyFill="1" applyBorder="1" applyAlignment="1" applyProtection="1">
      <protection locked="0"/>
    </xf>
    <xf numFmtId="4" fontId="1" fillId="3" borderId="3" xfId="7" applyNumberFormat="1" applyFont="1" applyFill="1" applyBorder="1" applyAlignment="1" applyProtection="1">
      <alignment horizontal="right" wrapText="1"/>
    </xf>
    <xf numFmtId="4" fontId="1" fillId="3" borderId="3" xfId="0" applyNumberFormat="1" applyFont="1" applyFill="1" applyBorder="1" applyAlignment="1" applyProtection="1">
      <alignment horizontal="center"/>
    </xf>
    <xf numFmtId="4" fontId="1" fillId="3" borderId="3" xfId="7" applyNumberFormat="1" applyFont="1" applyFill="1" applyBorder="1" applyAlignment="1" applyProtection="1">
      <alignment horizontal="right" wrapText="1"/>
      <protection locked="0"/>
    </xf>
    <xf numFmtId="165" fontId="1" fillId="3" borderId="3" xfId="1" applyFont="1" applyFill="1" applyBorder="1" applyAlignment="1" applyProtection="1">
      <alignment horizontal="right" wrapText="1"/>
      <protection locked="0"/>
    </xf>
    <xf numFmtId="0" fontId="1" fillId="3" borderId="4" xfId="0" applyFont="1" applyFill="1" applyBorder="1" applyAlignment="1" applyProtection="1"/>
    <xf numFmtId="4" fontId="1" fillId="3" borderId="4" xfId="0" applyNumberFormat="1" applyFont="1" applyFill="1" applyBorder="1" applyAlignment="1" applyProtection="1">
      <alignment horizontal="right"/>
    </xf>
    <xf numFmtId="0" fontId="1" fillId="3" borderId="3" xfId="0" applyFont="1" applyFill="1" applyBorder="1" applyAlignment="1" applyProtection="1">
      <alignment horizontal="center"/>
    </xf>
    <xf numFmtId="4" fontId="1" fillId="3" borderId="3" xfId="3" applyNumberFormat="1" applyFont="1" applyFill="1" applyBorder="1" applyAlignment="1" applyProtection="1">
      <alignment horizontal="right"/>
      <protection locked="0"/>
    </xf>
    <xf numFmtId="0" fontId="1" fillId="3" borderId="3" xfId="0" applyNumberFormat="1" applyFont="1" applyFill="1" applyBorder="1" applyAlignment="1" applyProtection="1">
      <alignment horizontal="left" vertical="top" wrapText="1"/>
    </xf>
    <xf numFmtId="2" fontId="1" fillId="3" borderId="3" xfId="0" applyNumberFormat="1" applyFont="1" applyFill="1" applyBorder="1" applyAlignment="1" applyProtection="1">
      <alignment horizontal="right"/>
    </xf>
    <xf numFmtId="0" fontId="1" fillId="0" borderId="3" xfId="0" applyFont="1" applyBorder="1" applyAlignment="1" applyProtection="1">
      <alignment wrapText="1"/>
    </xf>
    <xf numFmtId="2" fontId="11" fillId="0" borderId="0" xfId="0" applyNumberFormat="1" applyFont="1" applyAlignment="1" applyProtection="1">
      <alignment vertical="top" wrapText="1"/>
    </xf>
    <xf numFmtId="165" fontId="1" fillId="0" borderId="3" xfId="1" applyFont="1" applyBorder="1" applyAlignment="1" applyProtection="1">
      <alignment horizontal="right" wrapText="1"/>
    </xf>
    <xf numFmtId="43" fontId="1" fillId="3" borderId="3" xfId="15" applyFont="1" applyFill="1" applyBorder="1" applyAlignment="1" applyProtection="1">
      <alignment horizontal="right" vertical="center" wrapText="1"/>
      <protection locked="0"/>
    </xf>
    <xf numFmtId="43" fontId="1" fillId="3" borderId="3" xfId="15" applyFont="1" applyFill="1" applyBorder="1" applyAlignment="1" applyProtection="1">
      <alignment horizontal="right" vertical="top" wrapText="1"/>
      <protection locked="0"/>
    </xf>
    <xf numFmtId="0" fontId="1" fillId="3" borderId="3" xfId="16" applyFont="1" applyFill="1" applyBorder="1" applyAlignment="1" applyProtection="1">
      <alignment horizontal="right" vertical="top"/>
    </xf>
    <xf numFmtId="0" fontId="11" fillId="3" borderId="3" xfId="25" applyNumberFormat="1" applyFont="1" applyFill="1" applyBorder="1" applyAlignment="1" applyProtection="1">
      <alignment vertical="top" wrapText="1"/>
    </xf>
    <xf numFmtId="4" fontId="11" fillId="3" borderId="3" xfId="6" applyNumberFormat="1" applyFont="1" applyFill="1" applyBorder="1" applyAlignment="1" applyProtection="1">
      <alignment vertical="center"/>
    </xf>
    <xf numFmtId="4" fontId="11" fillId="3" borderId="3" xfId="6" applyNumberFormat="1" applyFont="1" applyFill="1" applyBorder="1" applyAlignment="1" applyProtection="1">
      <alignment horizontal="center" vertical="center"/>
    </xf>
    <xf numFmtId="179" fontId="11" fillId="3" borderId="3" xfId="0" applyNumberFormat="1" applyFont="1" applyFill="1" applyBorder="1" applyAlignment="1" applyProtection="1">
      <alignment vertical="top"/>
    </xf>
    <xf numFmtId="0" fontId="1" fillId="3" borderId="3" xfId="0" applyFont="1" applyFill="1" applyBorder="1" applyProtection="1"/>
    <xf numFmtId="4" fontId="11" fillId="3" borderId="3" xfId="0" applyNumberFormat="1" applyFont="1" applyFill="1" applyBorder="1" applyAlignment="1" applyProtection="1">
      <alignment horizontal="right"/>
    </xf>
    <xf numFmtId="166" fontId="11" fillId="0" borderId="0" xfId="0" applyNumberFormat="1" applyFont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center"/>
    </xf>
    <xf numFmtId="0" fontId="4" fillId="3" borderId="3" xfId="0" applyFont="1" applyFill="1" applyBorder="1" applyAlignment="1" applyProtection="1">
      <alignment vertical="top" wrapText="1"/>
    </xf>
  </cellXfs>
  <cellStyles count="42">
    <cellStyle name="Comma 3" xfId="23"/>
    <cellStyle name="Comma_ANALISIS EL PUERTO" xfId="9"/>
    <cellStyle name="Millares" xfId="1" builtinId="3"/>
    <cellStyle name="Millares 10" xfId="15"/>
    <cellStyle name="Millares 10 2" xfId="39"/>
    <cellStyle name="Millares 11" xfId="6"/>
    <cellStyle name="Millares 14" xfId="41"/>
    <cellStyle name="Millares 2" xfId="5"/>
    <cellStyle name="Millares 2 2" xfId="35"/>
    <cellStyle name="Millares 2 2 2" xfId="34"/>
    <cellStyle name="Millares 3" xfId="33"/>
    <cellStyle name="Millares 3 3" xfId="3"/>
    <cellStyle name="Millares 4" xfId="26"/>
    <cellStyle name="Millares 4 2" xfId="37"/>
    <cellStyle name="Millares 5" xfId="4"/>
    <cellStyle name="Millares 5 3" xfId="7"/>
    <cellStyle name="Millares 6 2" xfId="31"/>
    <cellStyle name="Millares 7 2 2" xfId="11"/>
    <cellStyle name="Normal" xfId="0" builtinId="0"/>
    <cellStyle name="Normal 10" xfId="10"/>
    <cellStyle name="Normal 10 2 2" xfId="12"/>
    <cellStyle name="Normal 13 2" xfId="16"/>
    <cellStyle name="Normal 18" xfId="29"/>
    <cellStyle name="Normal 2" xfId="25"/>
    <cellStyle name="Normal 2 2 2" xfId="21"/>
    <cellStyle name="Normal 2 3" xfId="8"/>
    <cellStyle name="Normal 2 3 2" xfId="13"/>
    <cellStyle name="Normal 2_ANALISIS REC 3" xfId="18"/>
    <cellStyle name="Normal 20" xfId="40"/>
    <cellStyle name="Normal 3" xfId="38"/>
    <cellStyle name="Normal 5" xfId="27"/>
    <cellStyle name="Normal 9" xfId="22"/>
    <cellStyle name="Normal_50-09 EXTENSION LINEA LA CUARENTA Y CABUYA 2" xfId="24"/>
    <cellStyle name="Normal_502-01 alcantarillado sanitario academia de entrenamiento policial de hatilloparte b" xfId="17"/>
    <cellStyle name="Normal_55-09 Equipamiento Pozos Ac. Rural El Llano" xfId="32"/>
    <cellStyle name="Normal_Copia de Copia de Copia de Copia de 153-09 ELECTRIFICACION..." xfId="19"/>
    <cellStyle name="Normal_Hoja1" xfId="2"/>
    <cellStyle name="Normal_Presupuesto" xfId="30"/>
    <cellStyle name="Normal_Presupuesto Terminaciones Edificio Mantenimiento Nave I " xfId="36"/>
    <cellStyle name="Normal_PRESUPUESTO_PRES. ACT. No 2 65-09 al PRES. ELAB. 58-09 REHABILITACION TRAMO LINEA DE ADUCCION Y TERMINACION AC. BATEY GINEBRA-VERAGUA" xfId="20"/>
    <cellStyle name="Normal_rec 2 al 98-05 terminacion ac. la cueva de cevicos 2da. etapa ac. mult. guanabano- cruce de maguaca parte b y guanabano como ext. al ac. la cueva de cevico 1" xfId="28"/>
    <cellStyle name="Porcentaje" xfId="1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4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5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6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4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5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7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8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79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80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81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82" name="Text Box 8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754</xdr:row>
      <xdr:rowOff>0</xdr:rowOff>
    </xdr:from>
    <xdr:to>
      <xdr:col>1</xdr:col>
      <xdr:colOff>1476375</xdr:colOff>
      <xdr:row>754</xdr:row>
      <xdr:rowOff>57150</xdr:rowOff>
    </xdr:to>
    <xdr:sp macro="" textlink="">
      <xdr:nvSpPr>
        <xdr:cNvPr id="83" name="Text Box 9"/>
        <xdr:cNvSpPr txBox="1">
          <a:spLocks noChangeArrowheads="1"/>
        </xdr:cNvSpPr>
      </xdr:nvSpPr>
      <xdr:spPr bwMode="auto">
        <a:xfrm>
          <a:off x="1838325" y="186709050"/>
          <a:ext cx="171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8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8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8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8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9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1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2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3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8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49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50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51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52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53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54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55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56" name="Text Box 8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532</xdr:row>
      <xdr:rowOff>0</xdr:rowOff>
    </xdr:from>
    <xdr:to>
      <xdr:col>1</xdr:col>
      <xdr:colOff>1304925</xdr:colOff>
      <xdr:row>533</xdr:row>
      <xdr:rowOff>0</xdr:rowOff>
    </xdr:to>
    <xdr:sp macro="" textlink="">
      <xdr:nvSpPr>
        <xdr:cNvPr id="157" name="Text Box 9"/>
        <xdr:cNvSpPr txBox="1">
          <a:spLocks noChangeArrowheads="1"/>
        </xdr:cNvSpPr>
      </xdr:nvSpPr>
      <xdr:spPr bwMode="auto">
        <a:xfrm>
          <a:off x="1838325" y="13357860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5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5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6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7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8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19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0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1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0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1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3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4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5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6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7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8" name="Text Box 8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723</xdr:row>
      <xdr:rowOff>0</xdr:rowOff>
    </xdr:from>
    <xdr:to>
      <xdr:col>1</xdr:col>
      <xdr:colOff>1304925</xdr:colOff>
      <xdr:row>723</xdr:row>
      <xdr:rowOff>161925</xdr:rowOff>
    </xdr:to>
    <xdr:sp macro="" textlink="">
      <xdr:nvSpPr>
        <xdr:cNvPr id="229" name="Text Box 9"/>
        <xdr:cNvSpPr txBox="1">
          <a:spLocks noChangeArrowheads="1"/>
        </xdr:cNvSpPr>
      </xdr:nvSpPr>
      <xdr:spPr bwMode="auto">
        <a:xfrm>
          <a:off x="1838325" y="17877472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proyecto01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AS%20GUARANAS%20FINAL2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796"/>
  <sheetViews>
    <sheetView showGridLines="0" showZeros="0" tabSelected="1" view="pageBreakPreview" topLeftCell="A724" zoomScaleNormal="100" zoomScaleSheetLayoutView="100" workbookViewId="0">
      <selection activeCell="I260" sqref="I260"/>
    </sheetView>
  </sheetViews>
  <sheetFormatPr baseColWidth="10" defaultColWidth="9.140625" defaultRowHeight="12.75"/>
  <cols>
    <col min="1" max="1" width="8" style="5" customWidth="1"/>
    <col min="2" max="2" width="53.28515625" style="5" customWidth="1"/>
    <col min="3" max="3" width="11.140625" style="5" customWidth="1"/>
    <col min="4" max="4" width="9.42578125" style="5" customWidth="1"/>
    <col min="5" max="5" width="12.5703125" style="40" customWidth="1"/>
    <col min="6" max="6" width="16" style="40" customWidth="1"/>
    <col min="7" max="7" width="16.140625" style="41" customWidth="1"/>
    <col min="8" max="8" width="16.5703125" style="5" customWidth="1"/>
    <col min="9" max="9" width="12.85546875" style="5" bestFit="1" customWidth="1"/>
    <col min="10" max="10" width="9.140625" style="5"/>
    <col min="11" max="11" width="15.42578125" style="5" bestFit="1" customWidth="1"/>
    <col min="12" max="12" width="9.140625" style="5"/>
    <col min="13" max="13" width="11.5703125" style="5" bestFit="1" customWidth="1"/>
    <col min="14" max="16384" width="9.140625" style="5"/>
  </cols>
  <sheetData>
    <row r="1" spans="1:48" customFormat="1">
      <c r="A1" s="2"/>
      <c r="B1" s="2"/>
      <c r="C1" s="2"/>
      <c r="D1" s="2"/>
      <c r="E1" s="3"/>
      <c r="F1" s="3"/>
      <c r="G1" s="1"/>
      <c r="K1" s="5">
        <f t="shared" ref="K1:K3" si="0">+E1*C1</f>
        <v>0</v>
      </c>
    </row>
    <row r="2" spans="1:48" customFormat="1" ht="15" customHeight="1">
      <c r="A2" s="474"/>
      <c r="B2" s="474"/>
      <c r="C2" s="474"/>
      <c r="D2" s="474"/>
      <c r="E2" s="474"/>
      <c r="F2" s="474"/>
      <c r="G2" s="1"/>
      <c r="K2" s="5">
        <f t="shared" si="0"/>
        <v>0</v>
      </c>
    </row>
    <row r="3" spans="1:48" ht="14.25" customHeight="1">
      <c r="A3" s="475" t="s">
        <v>494</v>
      </c>
      <c r="B3" s="475"/>
      <c r="C3" s="475"/>
      <c r="D3" s="475"/>
      <c r="E3" s="475"/>
      <c r="F3" s="475"/>
      <c r="G3" s="4"/>
      <c r="K3" s="5">
        <f t="shared" si="0"/>
        <v>0</v>
      </c>
    </row>
    <row r="4" spans="1:48" ht="15" customHeight="1">
      <c r="A4" s="89" t="s">
        <v>58</v>
      </c>
      <c r="B4" s="6"/>
      <c r="C4" s="7" t="s">
        <v>0</v>
      </c>
      <c r="D4" s="8" t="s">
        <v>1</v>
      </c>
      <c r="E4" s="9"/>
      <c r="F4" s="9"/>
      <c r="G4" s="10"/>
      <c r="H4" s="11"/>
      <c r="I4" s="11"/>
      <c r="J4" s="11"/>
      <c r="L4" s="11"/>
      <c r="M4" s="11"/>
      <c r="N4" s="11"/>
      <c r="O4" s="11"/>
    </row>
    <row r="5" spans="1:48" ht="6" customHeight="1">
      <c r="A5" s="476"/>
      <c r="B5" s="476"/>
      <c r="C5" s="476"/>
      <c r="D5" s="476"/>
      <c r="E5" s="476"/>
      <c r="F5" s="476"/>
      <c r="G5" s="10"/>
      <c r="H5" s="11"/>
      <c r="I5" s="12"/>
      <c r="J5" s="12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</row>
    <row r="6" spans="1:48" s="15" customFormat="1" ht="12.75" customHeight="1">
      <c r="A6" s="74" t="s">
        <v>2</v>
      </c>
      <c r="B6" s="75" t="s">
        <v>3</v>
      </c>
      <c r="C6" s="76" t="s">
        <v>4</v>
      </c>
      <c r="D6" s="77" t="s">
        <v>5</v>
      </c>
      <c r="E6" s="76" t="s">
        <v>6</v>
      </c>
      <c r="F6" s="76" t="s">
        <v>7</v>
      </c>
      <c r="G6" s="13"/>
      <c r="H6" s="14"/>
      <c r="I6" s="14"/>
      <c r="J6" s="14"/>
      <c r="K6" s="5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s="18" customFormat="1" ht="12.75" customHeight="1">
      <c r="A7" s="53"/>
      <c r="B7" s="54"/>
      <c r="C7" s="55"/>
      <c r="D7" s="56"/>
      <c r="E7" s="55"/>
      <c r="F7" s="55"/>
      <c r="G7" s="16"/>
      <c r="H7" s="17"/>
      <c r="I7" s="17"/>
      <c r="J7" s="17"/>
      <c r="K7" s="5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</row>
    <row r="8" spans="1:48" s="18" customFormat="1" ht="25.5">
      <c r="A8" s="138" t="s">
        <v>8</v>
      </c>
      <c r="B8" s="139" t="s">
        <v>167</v>
      </c>
      <c r="C8" s="140"/>
      <c r="D8" s="141"/>
      <c r="E8" s="19"/>
      <c r="F8" s="20"/>
      <c r="G8" s="16"/>
      <c r="H8" s="17"/>
      <c r="I8" s="17"/>
      <c r="J8" s="17"/>
      <c r="K8" s="5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</row>
    <row r="9" spans="1:48" s="18" customFormat="1">
      <c r="A9" s="142"/>
      <c r="B9" s="139"/>
      <c r="C9" s="140"/>
      <c r="D9" s="141"/>
      <c r="E9" s="19"/>
      <c r="F9" s="20"/>
      <c r="G9" s="16"/>
      <c r="H9" s="17"/>
      <c r="I9" s="17"/>
      <c r="J9" s="17"/>
      <c r="K9" s="5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</row>
    <row r="10" spans="1:48" s="18" customFormat="1" ht="12.75" customHeight="1">
      <c r="A10" s="142">
        <v>1</v>
      </c>
      <c r="B10" s="143" t="s">
        <v>75</v>
      </c>
      <c r="C10" s="144">
        <v>1561</v>
      </c>
      <c r="D10" s="141" t="s">
        <v>10</v>
      </c>
      <c r="E10" s="90"/>
      <c r="F10" s="386">
        <f>ROUND(C10*E10,2)</f>
        <v>0</v>
      </c>
      <c r="G10" s="16"/>
      <c r="H10" s="17"/>
      <c r="I10" s="17"/>
      <c r="J10" s="17"/>
      <c r="K10" s="5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</row>
    <row r="11" spans="1:48" s="18" customFormat="1" ht="12.75" customHeight="1">
      <c r="A11" s="142"/>
      <c r="B11" s="143"/>
      <c r="C11" s="144"/>
      <c r="D11" s="141"/>
      <c r="E11" s="90"/>
      <c r="F11" s="386">
        <f t="shared" ref="F11:F52" si="1">ROUND(C11*E11,2)</f>
        <v>0</v>
      </c>
      <c r="G11" s="16"/>
      <c r="H11" s="17"/>
      <c r="I11" s="17"/>
      <c r="J11" s="17"/>
      <c r="K11" s="5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48" s="18" customFormat="1" ht="12.75" customHeight="1">
      <c r="A12" s="145">
        <v>2</v>
      </c>
      <c r="B12" s="146" t="s">
        <v>59</v>
      </c>
      <c r="C12" s="147"/>
      <c r="D12" s="148"/>
      <c r="E12" s="91"/>
      <c r="F12" s="386">
        <f t="shared" si="1"/>
        <v>0</v>
      </c>
      <c r="G12" s="16"/>
      <c r="H12" s="17"/>
      <c r="I12" s="17"/>
      <c r="J12" s="17"/>
      <c r="K12" s="5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48" s="18" customFormat="1" ht="12.75" customHeight="1">
      <c r="A13" s="57">
        <v>2.1</v>
      </c>
      <c r="B13" s="149" t="s">
        <v>60</v>
      </c>
      <c r="C13" s="147">
        <f>142.69*2</f>
        <v>285.38</v>
      </c>
      <c r="D13" s="148" t="s">
        <v>10</v>
      </c>
      <c r="E13" s="91"/>
      <c r="F13" s="386">
        <f t="shared" si="1"/>
        <v>0</v>
      </c>
      <c r="G13" s="16"/>
      <c r="H13" s="17"/>
      <c r="I13" s="17"/>
      <c r="J13" s="17"/>
      <c r="K13" s="5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</row>
    <row r="14" spans="1:48" s="18" customFormat="1" ht="12.75" customHeight="1">
      <c r="A14" s="57">
        <v>2.2000000000000002</v>
      </c>
      <c r="B14" s="149" t="s">
        <v>61</v>
      </c>
      <c r="C14" s="147">
        <f>142.69*0.7</f>
        <v>99.882999999999996</v>
      </c>
      <c r="D14" s="148" t="s">
        <v>17</v>
      </c>
      <c r="E14" s="91"/>
      <c r="F14" s="386">
        <f t="shared" si="1"/>
        <v>0</v>
      </c>
      <c r="G14" s="16"/>
      <c r="H14" s="17"/>
      <c r="I14" s="17"/>
      <c r="J14" s="17"/>
      <c r="K14" s="5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</row>
    <row r="15" spans="1:48" s="18" customFormat="1" ht="25.5">
      <c r="A15" s="57">
        <v>2.2999999999999998</v>
      </c>
      <c r="B15" s="150" t="s">
        <v>71</v>
      </c>
      <c r="C15" s="151">
        <f>+C14*0.05*1.3</f>
        <v>6.492395000000001</v>
      </c>
      <c r="D15" s="152" t="s">
        <v>18</v>
      </c>
      <c r="E15" s="92"/>
      <c r="F15" s="386">
        <f t="shared" si="1"/>
        <v>0</v>
      </c>
      <c r="G15" s="16"/>
      <c r="H15" s="17"/>
      <c r="I15" s="17"/>
      <c r="J15" s="17"/>
      <c r="K15" s="5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</row>
    <row r="16" spans="1:48" s="18" customFormat="1" ht="12.75" customHeight="1">
      <c r="A16" s="142"/>
      <c r="B16" s="143"/>
      <c r="C16" s="144"/>
      <c r="D16" s="141"/>
      <c r="E16" s="90"/>
      <c r="F16" s="386">
        <f t="shared" si="1"/>
        <v>0</v>
      </c>
      <c r="G16" s="16"/>
      <c r="H16" s="17"/>
      <c r="I16" s="17"/>
      <c r="J16" s="17"/>
      <c r="K16" s="5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48" s="18" customFormat="1" ht="12.75" customHeight="1">
      <c r="A17" s="153">
        <v>3</v>
      </c>
      <c r="B17" s="139" t="s">
        <v>11</v>
      </c>
      <c r="C17" s="144"/>
      <c r="D17" s="154"/>
      <c r="E17" s="93"/>
      <c r="F17" s="386">
        <f t="shared" si="1"/>
        <v>0</v>
      </c>
      <c r="G17" s="16"/>
      <c r="H17" s="17"/>
      <c r="I17" s="17"/>
      <c r="J17" s="17"/>
      <c r="K17" s="5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48" s="18" customFormat="1" ht="12.75" customHeight="1">
      <c r="A18" s="155">
        <v>3.1</v>
      </c>
      <c r="B18" s="156" t="s">
        <v>288</v>
      </c>
      <c r="C18" s="157">
        <v>1256.5999999999999</v>
      </c>
      <c r="D18" s="158" t="s">
        <v>18</v>
      </c>
      <c r="E18" s="94"/>
      <c r="F18" s="386">
        <f t="shared" si="1"/>
        <v>0</v>
      </c>
      <c r="G18" s="16"/>
      <c r="H18" s="17"/>
      <c r="I18" s="17"/>
      <c r="J18" s="17"/>
      <c r="K18" s="5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48" s="18" customFormat="1" ht="12.75" customHeight="1">
      <c r="A19" s="155">
        <f>+A18+0.1</f>
        <v>3.2</v>
      </c>
      <c r="B19" s="156" t="s">
        <v>147</v>
      </c>
      <c r="C19" s="157">
        <v>140.48999999999998</v>
      </c>
      <c r="D19" s="158" t="s">
        <v>18</v>
      </c>
      <c r="E19" s="94"/>
      <c r="F19" s="386">
        <f t="shared" si="1"/>
        <v>0</v>
      </c>
      <c r="G19" s="16"/>
      <c r="H19" s="17"/>
      <c r="I19" s="17"/>
      <c r="J19" s="17"/>
      <c r="K19" s="5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</row>
    <row r="20" spans="1:48" s="18" customFormat="1" ht="38.25">
      <c r="A20" s="159">
        <f t="shared" ref="A20:A22" si="2">+A19+0.1</f>
        <v>3.3000000000000003</v>
      </c>
      <c r="B20" s="156" t="s">
        <v>289</v>
      </c>
      <c r="C20" s="157">
        <f>+C21*0.5</f>
        <v>516.66</v>
      </c>
      <c r="D20" s="158" t="s">
        <v>18</v>
      </c>
      <c r="E20" s="94"/>
      <c r="F20" s="386">
        <f t="shared" si="1"/>
        <v>0</v>
      </c>
      <c r="G20" s="16"/>
      <c r="H20" s="17"/>
      <c r="I20" s="17"/>
      <c r="J20" s="17"/>
      <c r="K20" s="5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 s="18" customFormat="1" ht="27.75" customHeight="1">
      <c r="A21" s="159">
        <f t="shared" si="2"/>
        <v>3.4000000000000004</v>
      </c>
      <c r="B21" s="160" t="s">
        <v>151</v>
      </c>
      <c r="C21" s="161">
        <v>1033.32</v>
      </c>
      <c r="D21" s="66" t="s">
        <v>18</v>
      </c>
      <c r="E21" s="63"/>
      <c r="F21" s="386">
        <f t="shared" si="1"/>
        <v>0</v>
      </c>
      <c r="G21" s="16"/>
      <c r="H21" s="17"/>
      <c r="I21" s="17"/>
      <c r="J21" s="17"/>
      <c r="K21" s="5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s="18" customFormat="1" ht="25.5">
      <c r="A22" s="159">
        <f t="shared" si="2"/>
        <v>3.5000000000000004</v>
      </c>
      <c r="B22" s="156" t="s">
        <v>148</v>
      </c>
      <c r="C22" s="162">
        <f>279.11+C20</f>
        <v>795.77</v>
      </c>
      <c r="D22" s="158" t="s">
        <v>18</v>
      </c>
      <c r="E22" s="94"/>
      <c r="F22" s="386">
        <f t="shared" si="1"/>
        <v>0</v>
      </c>
      <c r="G22" s="16"/>
      <c r="H22" s="17"/>
      <c r="I22" s="17"/>
      <c r="J22" s="17"/>
      <c r="K22" s="5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s="18" customFormat="1" ht="12.75" customHeight="1">
      <c r="A23" s="142"/>
      <c r="B23" s="163"/>
      <c r="C23" s="144"/>
      <c r="D23" s="141"/>
      <c r="E23" s="90"/>
      <c r="F23" s="386">
        <f t="shared" si="1"/>
        <v>0</v>
      </c>
      <c r="G23" s="16"/>
      <c r="H23" s="17"/>
      <c r="I23" s="17"/>
      <c r="J23" s="17"/>
      <c r="K23" s="5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</row>
    <row r="24" spans="1:48" s="18" customFormat="1" ht="12.75" customHeight="1">
      <c r="A24" s="164">
        <v>4</v>
      </c>
      <c r="B24" s="139" t="s">
        <v>152</v>
      </c>
      <c r="C24" s="144"/>
      <c r="D24" s="141"/>
      <c r="E24" s="90"/>
      <c r="F24" s="386">
        <f t="shared" si="1"/>
        <v>0</v>
      </c>
      <c r="G24" s="16"/>
      <c r="H24" s="17"/>
      <c r="I24" s="17"/>
      <c r="J24" s="17"/>
      <c r="K24" s="5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</row>
    <row r="25" spans="1:48" s="18" customFormat="1" ht="12.75" customHeight="1">
      <c r="A25" s="142">
        <v>4.0999999999999996</v>
      </c>
      <c r="B25" s="163" t="s">
        <v>150</v>
      </c>
      <c r="C25" s="144">
        <v>1607.83</v>
      </c>
      <c r="D25" s="141" t="s">
        <v>10</v>
      </c>
      <c r="E25" s="95"/>
      <c r="F25" s="386">
        <f t="shared" si="1"/>
        <v>0</v>
      </c>
      <c r="G25" s="16"/>
      <c r="H25" s="31"/>
      <c r="I25" s="17"/>
      <c r="J25" s="17"/>
      <c r="K25" s="5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8" s="18" customFormat="1" ht="12.75" customHeight="1">
      <c r="A26" s="142"/>
      <c r="B26" s="163"/>
      <c r="C26" s="144"/>
      <c r="D26" s="141"/>
      <c r="E26" s="90"/>
      <c r="F26" s="386">
        <f t="shared" si="1"/>
        <v>0</v>
      </c>
      <c r="G26" s="16"/>
      <c r="H26" s="17"/>
      <c r="I26" s="17"/>
      <c r="J26" s="17"/>
      <c r="K26" s="5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8" s="18" customFormat="1" ht="12.75" customHeight="1">
      <c r="A27" s="164">
        <v>5</v>
      </c>
      <c r="B27" s="165" t="s">
        <v>153</v>
      </c>
      <c r="C27" s="144"/>
      <c r="D27" s="141"/>
      <c r="E27" s="90"/>
      <c r="F27" s="386">
        <f t="shared" si="1"/>
        <v>0</v>
      </c>
      <c r="G27" s="16"/>
      <c r="H27" s="17"/>
      <c r="I27" s="17"/>
      <c r="J27" s="17"/>
      <c r="K27" s="5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 s="18" customFormat="1" ht="12.75" customHeight="1">
      <c r="A28" s="142">
        <v>5.0999999999999996</v>
      </c>
      <c r="B28" s="163" t="s">
        <v>150</v>
      </c>
      <c r="C28" s="144">
        <f>+C25</f>
        <v>1607.83</v>
      </c>
      <c r="D28" s="141" t="s">
        <v>10</v>
      </c>
      <c r="E28" s="90"/>
      <c r="F28" s="386">
        <f t="shared" si="1"/>
        <v>0</v>
      </c>
      <c r="G28" s="16"/>
      <c r="H28" s="17"/>
      <c r="I28" s="17"/>
      <c r="J28" s="17"/>
      <c r="K28" s="5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</row>
    <row r="29" spans="1:48" s="18" customFormat="1" ht="12.75" customHeight="1">
      <c r="A29" s="142"/>
      <c r="B29" s="163"/>
      <c r="C29" s="166"/>
      <c r="D29" s="141"/>
      <c r="E29" s="90"/>
      <c r="F29" s="386">
        <f t="shared" si="1"/>
        <v>0</v>
      </c>
      <c r="G29" s="16"/>
      <c r="H29" s="17"/>
      <c r="I29" s="17"/>
      <c r="J29" s="17"/>
      <c r="K29" s="5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</row>
    <row r="30" spans="1:48" s="18" customFormat="1" ht="12.75" customHeight="1">
      <c r="A30" s="167">
        <v>6</v>
      </c>
      <c r="B30" s="168" t="s">
        <v>159</v>
      </c>
      <c r="C30" s="169"/>
      <c r="D30" s="21"/>
      <c r="E30" s="96"/>
      <c r="F30" s="386">
        <f t="shared" si="1"/>
        <v>0</v>
      </c>
      <c r="G30" s="16"/>
      <c r="H30" s="17"/>
      <c r="I30" s="17"/>
      <c r="J30" s="17"/>
      <c r="K30" s="5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</row>
    <row r="31" spans="1:48" s="18" customFormat="1" ht="12.75" customHeight="1">
      <c r="A31" s="170">
        <v>6.1</v>
      </c>
      <c r="B31" s="171" t="s">
        <v>154</v>
      </c>
      <c r="C31" s="144">
        <f>+C10</f>
        <v>1561</v>
      </c>
      <c r="D31" s="21" t="s">
        <v>10</v>
      </c>
      <c r="E31" s="96"/>
      <c r="F31" s="386">
        <f t="shared" si="1"/>
        <v>0</v>
      </c>
      <c r="G31" s="16"/>
      <c r="H31" s="17"/>
      <c r="I31" s="17"/>
      <c r="J31" s="17"/>
      <c r="K31" s="5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</row>
    <row r="32" spans="1:48" s="18" customFormat="1" ht="12.75" customHeight="1">
      <c r="A32" s="170"/>
      <c r="B32" s="172"/>
      <c r="C32" s="173"/>
      <c r="D32" s="21"/>
      <c r="E32" s="96"/>
      <c r="F32" s="386">
        <f t="shared" si="1"/>
        <v>0</v>
      </c>
      <c r="G32" s="16"/>
      <c r="H32" s="22"/>
      <c r="I32" s="17"/>
      <c r="J32" s="17"/>
      <c r="K32" s="5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</row>
    <row r="33" spans="1:48" s="18" customFormat="1" ht="12.75" customHeight="1">
      <c r="A33" s="167">
        <v>7</v>
      </c>
      <c r="B33" s="139" t="s">
        <v>168</v>
      </c>
      <c r="C33" s="166"/>
      <c r="D33" s="141"/>
      <c r="E33" s="90"/>
      <c r="F33" s="386">
        <f t="shared" si="1"/>
        <v>0</v>
      </c>
      <c r="G33" s="16"/>
      <c r="H33" s="22"/>
      <c r="I33" s="17"/>
      <c r="J33" s="17"/>
      <c r="K33" s="5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</row>
    <row r="34" spans="1:48" s="18" customFormat="1" ht="38.25">
      <c r="A34" s="170">
        <v>7.1</v>
      </c>
      <c r="B34" s="174" t="s">
        <v>298</v>
      </c>
      <c r="C34" s="166">
        <v>2</v>
      </c>
      <c r="D34" s="141" t="s">
        <v>21</v>
      </c>
      <c r="E34" s="90"/>
      <c r="F34" s="386">
        <f t="shared" si="1"/>
        <v>0</v>
      </c>
      <c r="G34" s="16"/>
      <c r="H34" s="22"/>
      <c r="I34" s="17"/>
      <c r="J34" s="17"/>
      <c r="K34" s="5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</row>
    <row r="35" spans="1:48" s="18" customFormat="1" ht="51">
      <c r="A35" s="170">
        <v>7.2</v>
      </c>
      <c r="B35" s="174" t="s">
        <v>319</v>
      </c>
      <c r="C35" s="166">
        <v>3</v>
      </c>
      <c r="D35" s="141" t="s">
        <v>21</v>
      </c>
      <c r="E35" s="90"/>
      <c r="F35" s="386">
        <f t="shared" si="1"/>
        <v>0</v>
      </c>
      <c r="G35" s="16"/>
      <c r="H35" s="22"/>
      <c r="I35" s="17"/>
      <c r="J35" s="17"/>
      <c r="K35" s="5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</row>
    <row r="36" spans="1:48" s="18" customFormat="1">
      <c r="A36" s="170">
        <v>7.3</v>
      </c>
      <c r="B36" s="174" t="s">
        <v>299</v>
      </c>
      <c r="C36" s="78">
        <v>5</v>
      </c>
      <c r="D36" s="175" t="s">
        <v>21</v>
      </c>
      <c r="E36" s="79"/>
      <c r="F36" s="386">
        <f t="shared" si="1"/>
        <v>0</v>
      </c>
      <c r="G36" s="16"/>
      <c r="H36" s="22"/>
      <c r="I36" s="17"/>
      <c r="J36" s="17"/>
      <c r="K36" s="5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</row>
    <row r="37" spans="1:48" s="18" customFormat="1">
      <c r="A37" s="170">
        <v>7.4</v>
      </c>
      <c r="B37" s="174" t="s">
        <v>414</v>
      </c>
      <c r="C37" s="78">
        <v>5</v>
      </c>
      <c r="D37" s="175" t="s">
        <v>21</v>
      </c>
      <c r="E37" s="79"/>
      <c r="F37" s="386">
        <f t="shared" si="1"/>
        <v>0</v>
      </c>
      <c r="G37" s="16"/>
      <c r="H37" s="22"/>
      <c r="I37" s="17"/>
      <c r="J37" s="17"/>
      <c r="K37" s="5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</row>
    <row r="38" spans="1:48" s="18" customFormat="1" ht="12.75" customHeight="1">
      <c r="A38" s="170">
        <v>7.5</v>
      </c>
      <c r="B38" s="163" t="s">
        <v>33</v>
      </c>
      <c r="C38" s="166">
        <v>5</v>
      </c>
      <c r="D38" s="141" t="s">
        <v>21</v>
      </c>
      <c r="E38" s="90"/>
      <c r="F38" s="386">
        <f t="shared" si="1"/>
        <v>0</v>
      </c>
      <c r="G38" s="16"/>
      <c r="H38" s="22"/>
      <c r="I38" s="17"/>
      <c r="J38" s="17"/>
      <c r="K38" s="5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</row>
    <row r="39" spans="1:48" s="18" customFormat="1" ht="12.75" customHeight="1">
      <c r="A39" s="170"/>
      <c r="B39" s="172"/>
      <c r="C39" s="173"/>
      <c r="D39" s="21"/>
      <c r="E39" s="96"/>
      <c r="F39" s="386">
        <f t="shared" si="1"/>
        <v>0</v>
      </c>
      <c r="G39" s="16"/>
      <c r="H39" s="22"/>
      <c r="I39" s="17"/>
      <c r="J39" s="17"/>
      <c r="K39" s="5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</row>
    <row r="40" spans="1:48" s="18" customFormat="1" ht="12.75" customHeight="1">
      <c r="A40" s="58">
        <v>8</v>
      </c>
      <c r="B40" s="176" t="s">
        <v>70</v>
      </c>
      <c r="C40" s="177"/>
      <c r="D40" s="178"/>
      <c r="E40" s="97"/>
      <c r="F40" s="386">
        <f t="shared" si="1"/>
        <v>0</v>
      </c>
      <c r="G40" s="16"/>
      <c r="H40" s="22"/>
      <c r="I40" s="17"/>
      <c r="J40" s="17"/>
      <c r="K40" s="5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</row>
    <row r="41" spans="1:48" s="18" customFormat="1" ht="12.75" customHeight="1">
      <c r="A41" s="57">
        <v>8.1</v>
      </c>
      <c r="B41" s="149" t="s">
        <v>63</v>
      </c>
      <c r="C41" s="151">
        <f>+C14*0.2</f>
        <v>19.976600000000001</v>
      </c>
      <c r="D41" s="152" t="s">
        <v>18</v>
      </c>
      <c r="E41" s="92"/>
      <c r="F41" s="386">
        <f t="shared" si="1"/>
        <v>0</v>
      </c>
      <c r="G41" s="16"/>
      <c r="H41" s="22"/>
      <c r="I41" s="17"/>
      <c r="J41" s="17"/>
      <c r="K41" s="5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</row>
    <row r="42" spans="1:48" s="18" customFormat="1" ht="25.5">
      <c r="A42" s="57">
        <f>+A41+0.1</f>
        <v>8.1999999999999993</v>
      </c>
      <c r="B42" s="149" t="s">
        <v>148</v>
      </c>
      <c r="C42" s="151">
        <f>+C41*1.2</f>
        <v>23.971920000000001</v>
      </c>
      <c r="D42" s="152" t="s">
        <v>18</v>
      </c>
      <c r="E42" s="92"/>
      <c r="F42" s="386">
        <f t="shared" si="1"/>
        <v>0</v>
      </c>
      <c r="G42" s="16"/>
      <c r="H42" s="22"/>
      <c r="I42" s="17"/>
      <c r="J42" s="17"/>
      <c r="K42" s="5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</row>
    <row r="43" spans="1:48" s="18" customFormat="1">
      <c r="A43" s="57">
        <f t="shared" ref="A43:A49" si="3">+A42+0.1</f>
        <v>8.2999999999999989</v>
      </c>
      <c r="B43" s="149" t="s">
        <v>155</v>
      </c>
      <c r="C43" s="151">
        <f>+C42</f>
        <v>23.971920000000001</v>
      </c>
      <c r="D43" s="152" t="s">
        <v>18</v>
      </c>
      <c r="E43" s="92"/>
      <c r="F43" s="386">
        <f t="shared" si="1"/>
        <v>0</v>
      </c>
      <c r="G43" s="16"/>
      <c r="H43" s="22"/>
      <c r="I43" s="17"/>
      <c r="J43" s="17"/>
      <c r="K43" s="5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</row>
    <row r="44" spans="1:48" s="18" customFormat="1" ht="25.5">
      <c r="A44" s="57">
        <f t="shared" si="3"/>
        <v>8.3999999999999986</v>
      </c>
      <c r="B44" s="149" t="s">
        <v>64</v>
      </c>
      <c r="C44" s="179">
        <f>+C43*0.95</f>
        <v>22.773323999999999</v>
      </c>
      <c r="D44" s="180" t="s">
        <v>18</v>
      </c>
      <c r="E44" s="98"/>
      <c r="F44" s="386">
        <f t="shared" si="1"/>
        <v>0</v>
      </c>
      <c r="G44" s="16"/>
      <c r="H44" s="22"/>
      <c r="I44" s="17"/>
      <c r="J44" s="17"/>
      <c r="K44" s="5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</row>
    <row r="45" spans="1:48" s="18" customFormat="1">
      <c r="A45" s="57">
        <f t="shared" si="3"/>
        <v>8.4999999999999982</v>
      </c>
      <c r="B45" s="149" t="s">
        <v>66</v>
      </c>
      <c r="C45" s="151">
        <f>+C14</f>
        <v>99.882999999999996</v>
      </c>
      <c r="D45" s="181" t="s">
        <v>17</v>
      </c>
      <c r="E45" s="64"/>
      <c r="F45" s="386">
        <f t="shared" si="1"/>
        <v>0</v>
      </c>
      <c r="G45" s="16"/>
      <c r="H45" s="22"/>
      <c r="I45" s="17"/>
      <c r="J45" s="17"/>
      <c r="K45" s="5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</row>
    <row r="46" spans="1:48" s="18" customFormat="1" ht="12.75" customHeight="1">
      <c r="A46" s="57">
        <f t="shared" si="3"/>
        <v>8.5999999999999979</v>
      </c>
      <c r="B46" s="149" t="s">
        <v>65</v>
      </c>
      <c r="C46" s="151">
        <f>+C45</f>
        <v>99.882999999999996</v>
      </c>
      <c r="D46" s="181" t="s">
        <v>17</v>
      </c>
      <c r="E46" s="64"/>
      <c r="F46" s="386">
        <f t="shared" si="1"/>
        <v>0</v>
      </c>
      <c r="G46" s="16"/>
      <c r="H46" s="22"/>
      <c r="I46" s="17"/>
      <c r="J46" s="17"/>
      <c r="K46" s="5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</row>
    <row r="47" spans="1:48" s="18" customFormat="1" ht="12.75" customHeight="1">
      <c r="A47" s="57">
        <f t="shared" si="3"/>
        <v>8.6999999999999975</v>
      </c>
      <c r="B47" s="149" t="s">
        <v>67</v>
      </c>
      <c r="C47" s="151">
        <f>+C14*0.05*1.3</f>
        <v>6.492395000000001</v>
      </c>
      <c r="D47" s="181" t="s">
        <v>18</v>
      </c>
      <c r="E47" s="92"/>
      <c r="F47" s="386">
        <f t="shared" si="1"/>
        <v>0</v>
      </c>
      <c r="G47" s="16"/>
      <c r="H47" s="17"/>
      <c r="I47" s="17"/>
      <c r="J47" s="17"/>
      <c r="K47" s="5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</row>
    <row r="48" spans="1:48" s="18" customFormat="1" ht="12.75" customHeight="1">
      <c r="A48" s="57">
        <f t="shared" si="3"/>
        <v>8.7999999999999972</v>
      </c>
      <c r="B48" s="149" t="s">
        <v>68</v>
      </c>
      <c r="C48" s="151">
        <f>+C47</f>
        <v>6.492395000000001</v>
      </c>
      <c r="D48" s="181" t="s">
        <v>18</v>
      </c>
      <c r="E48" s="92"/>
      <c r="F48" s="386">
        <f t="shared" si="1"/>
        <v>0</v>
      </c>
      <c r="G48" s="16"/>
      <c r="H48" s="17"/>
      <c r="I48" s="17"/>
      <c r="J48" s="17"/>
      <c r="K48" s="5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</row>
    <row r="49" spans="1:48" s="18" customFormat="1" ht="12.75" customHeight="1">
      <c r="A49" s="57">
        <f t="shared" si="3"/>
        <v>8.8999999999999968</v>
      </c>
      <c r="B49" s="149" t="s">
        <v>169</v>
      </c>
      <c r="C49" s="151">
        <f>+C48*10</f>
        <v>64.923950000000005</v>
      </c>
      <c r="D49" s="181" t="s">
        <v>69</v>
      </c>
      <c r="E49" s="92"/>
      <c r="F49" s="386">
        <f t="shared" si="1"/>
        <v>0</v>
      </c>
      <c r="G49" s="16"/>
      <c r="H49" s="17"/>
      <c r="I49" s="17"/>
      <c r="J49" s="17"/>
      <c r="K49" s="5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</row>
    <row r="50" spans="1:48" s="18" customFormat="1" ht="12.75" customHeight="1">
      <c r="A50" s="57"/>
      <c r="B50" s="149"/>
      <c r="C50" s="147"/>
      <c r="D50" s="182"/>
      <c r="E50" s="91"/>
      <c r="F50" s="386">
        <f t="shared" si="1"/>
        <v>0</v>
      </c>
      <c r="G50" s="16"/>
      <c r="H50" s="17"/>
      <c r="I50" s="17"/>
      <c r="J50" s="17"/>
      <c r="K50" s="5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</row>
    <row r="51" spans="1:48" s="18" customFormat="1" ht="38.25">
      <c r="A51" s="60">
        <v>9</v>
      </c>
      <c r="B51" s="149" t="s">
        <v>156</v>
      </c>
      <c r="C51" s="183">
        <f>+C10</f>
        <v>1561</v>
      </c>
      <c r="D51" s="66" t="s">
        <v>10</v>
      </c>
      <c r="E51" s="63"/>
      <c r="F51" s="386">
        <f t="shared" si="1"/>
        <v>0</v>
      </c>
      <c r="G51" s="16"/>
      <c r="H51" s="17"/>
      <c r="I51" s="17"/>
      <c r="J51" s="17"/>
      <c r="K51" s="5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</row>
    <row r="52" spans="1:48" s="18" customFormat="1" ht="63.75">
      <c r="A52" s="60">
        <v>10</v>
      </c>
      <c r="B52" s="149" t="s">
        <v>157</v>
      </c>
      <c r="C52" s="183">
        <f>+C51</f>
        <v>1561</v>
      </c>
      <c r="D52" s="66" t="s">
        <v>10</v>
      </c>
      <c r="E52" s="63"/>
      <c r="F52" s="386">
        <f t="shared" si="1"/>
        <v>0</v>
      </c>
      <c r="G52" s="16"/>
      <c r="H52" s="17"/>
      <c r="I52" s="17"/>
      <c r="J52" s="17"/>
      <c r="K52" s="5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</row>
    <row r="53" spans="1:48" s="18" customFormat="1" ht="38.25">
      <c r="A53" s="62">
        <v>11</v>
      </c>
      <c r="B53" s="184" t="s">
        <v>158</v>
      </c>
      <c r="C53" s="183">
        <f>+C51</f>
        <v>1561</v>
      </c>
      <c r="D53" s="66" t="s">
        <v>10</v>
      </c>
      <c r="E53" s="63"/>
      <c r="F53" s="386">
        <f>ROUND(C53*E53,2)</f>
        <v>0</v>
      </c>
      <c r="G53" s="16"/>
      <c r="H53" s="17"/>
      <c r="I53" s="17"/>
      <c r="J53" s="17"/>
      <c r="K53" s="5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</row>
    <row r="54" spans="1:48" s="18" customFormat="1" ht="12.75" customHeight="1">
      <c r="A54" s="185"/>
      <c r="B54" s="186" t="s">
        <v>291</v>
      </c>
      <c r="C54" s="187"/>
      <c r="D54" s="44"/>
      <c r="E54" s="99"/>
      <c r="F54" s="382">
        <f>SUM(F10:F53)</f>
        <v>0</v>
      </c>
      <c r="G54" s="16"/>
      <c r="H54" s="17"/>
      <c r="I54" s="17"/>
      <c r="J54" s="17"/>
      <c r="K54" s="5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</row>
    <row r="55" spans="1:48" s="18" customFormat="1" ht="12.75" customHeight="1">
      <c r="A55" s="170"/>
      <c r="B55" s="171"/>
      <c r="C55" s="144"/>
      <c r="D55" s="21"/>
      <c r="E55" s="100"/>
      <c r="F55" s="381"/>
      <c r="G55" s="16"/>
      <c r="H55" s="17"/>
      <c r="I55" s="17"/>
      <c r="J55" s="17"/>
      <c r="K55" s="5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</row>
    <row r="56" spans="1:48" s="18" customFormat="1" ht="12.75" customHeight="1">
      <c r="A56" s="188" t="s">
        <v>19</v>
      </c>
      <c r="B56" s="189" t="s">
        <v>20</v>
      </c>
      <c r="C56" s="190"/>
      <c r="D56" s="191"/>
      <c r="E56" s="46"/>
      <c r="F56" s="136"/>
      <c r="G56" s="16"/>
      <c r="H56" s="17"/>
      <c r="I56" s="17"/>
      <c r="J56" s="17"/>
      <c r="K56" s="5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</row>
    <row r="57" spans="1:48" s="18" customFormat="1" ht="12.75" customHeight="1">
      <c r="A57" s="192"/>
      <c r="B57" s="189"/>
      <c r="C57" s="190"/>
      <c r="D57" s="191"/>
      <c r="E57" s="46"/>
      <c r="F57" s="136"/>
      <c r="G57" s="16"/>
      <c r="H57" s="17"/>
      <c r="I57" s="17"/>
      <c r="J57" s="17"/>
      <c r="K57" s="5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</row>
    <row r="58" spans="1:48" s="18" customFormat="1" ht="12.75" customHeight="1">
      <c r="A58" s="192" t="s">
        <v>72</v>
      </c>
      <c r="B58" s="189" t="s">
        <v>73</v>
      </c>
      <c r="C58" s="190"/>
      <c r="D58" s="191"/>
      <c r="E58" s="46"/>
      <c r="F58" s="136"/>
      <c r="G58" s="16"/>
      <c r="H58" s="17"/>
      <c r="I58" s="17"/>
      <c r="J58" s="17"/>
      <c r="K58" s="5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</row>
    <row r="59" spans="1:48" s="18" customFormat="1" ht="12.75" customHeight="1">
      <c r="A59" s="192"/>
      <c r="B59" s="193"/>
      <c r="C59" s="190"/>
      <c r="D59" s="191"/>
      <c r="E59" s="46"/>
      <c r="F59" s="136"/>
      <c r="G59" s="16"/>
      <c r="H59" s="17"/>
      <c r="I59" s="17"/>
      <c r="J59" s="17"/>
      <c r="K59" s="5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</row>
    <row r="60" spans="1:48" s="18" customFormat="1" ht="12.75" customHeight="1">
      <c r="A60" s="192">
        <v>1</v>
      </c>
      <c r="B60" s="194" t="s">
        <v>74</v>
      </c>
      <c r="C60" s="190"/>
      <c r="D60" s="191"/>
      <c r="E60" s="46"/>
      <c r="F60" s="136"/>
      <c r="G60" s="16"/>
      <c r="H60" s="17"/>
      <c r="I60" s="17"/>
      <c r="J60" s="17"/>
      <c r="K60" s="5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</row>
    <row r="61" spans="1:48" s="18" customFormat="1" ht="12.75" customHeight="1">
      <c r="A61" s="195">
        <v>1.1000000000000001</v>
      </c>
      <c r="B61" s="196" t="s">
        <v>415</v>
      </c>
      <c r="C61" s="190">
        <v>1</v>
      </c>
      <c r="D61" s="197" t="s">
        <v>21</v>
      </c>
      <c r="E61" s="46"/>
      <c r="F61" s="386">
        <f>ROUND(C61*E61,2)</f>
        <v>0</v>
      </c>
      <c r="G61" s="16"/>
      <c r="H61" s="17"/>
      <c r="I61" s="17"/>
      <c r="J61" s="17"/>
      <c r="K61" s="5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</row>
    <row r="62" spans="1:48" s="18" customFormat="1" ht="12.75" customHeight="1">
      <c r="A62" s="195"/>
      <c r="B62" s="193"/>
      <c r="C62" s="190"/>
      <c r="D62" s="197"/>
      <c r="E62" s="46"/>
      <c r="F62" s="386">
        <f t="shared" ref="F62:F109" si="4">ROUND(C62*E62,2)</f>
        <v>0</v>
      </c>
      <c r="G62" s="16"/>
      <c r="H62" s="17"/>
      <c r="I62" s="17"/>
      <c r="J62" s="17"/>
      <c r="K62" s="5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</row>
    <row r="63" spans="1:48" s="18" customFormat="1" ht="12.75" customHeight="1">
      <c r="A63" s="192">
        <v>2</v>
      </c>
      <c r="B63" s="194" t="s">
        <v>11</v>
      </c>
      <c r="C63" s="190"/>
      <c r="D63" s="197"/>
      <c r="E63" s="46"/>
      <c r="F63" s="386">
        <f t="shared" si="4"/>
        <v>0</v>
      </c>
      <c r="G63" s="16"/>
      <c r="H63" s="17"/>
      <c r="I63" s="17"/>
      <c r="J63" s="17"/>
      <c r="K63" s="5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</row>
    <row r="64" spans="1:48" s="18" customFormat="1" ht="12.75" customHeight="1">
      <c r="A64" s="198">
        <v>2.1</v>
      </c>
      <c r="B64" s="199" t="s">
        <v>12</v>
      </c>
      <c r="C64" s="190">
        <v>315.25</v>
      </c>
      <c r="D64" s="197" t="s">
        <v>18</v>
      </c>
      <c r="E64" s="46"/>
      <c r="F64" s="386">
        <f t="shared" si="4"/>
        <v>0</v>
      </c>
      <c r="G64" s="16"/>
      <c r="H64" s="17"/>
      <c r="I64" s="17"/>
      <c r="J64" s="17"/>
      <c r="K64" s="5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</row>
    <row r="65" spans="1:48" s="18" customFormat="1" ht="12.75" customHeight="1">
      <c r="A65" s="198">
        <v>2.2000000000000002</v>
      </c>
      <c r="B65" s="199" t="s">
        <v>76</v>
      </c>
      <c r="C65" s="190">
        <v>40.54</v>
      </c>
      <c r="D65" s="197" t="s">
        <v>18</v>
      </c>
      <c r="E65" s="46"/>
      <c r="F65" s="386">
        <f t="shared" si="4"/>
        <v>0</v>
      </c>
      <c r="G65" s="16"/>
      <c r="H65" s="17"/>
      <c r="I65" s="17"/>
      <c r="J65" s="17"/>
      <c r="K65" s="5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</row>
    <row r="66" spans="1:48" s="18" customFormat="1" ht="25.5">
      <c r="A66" s="198">
        <v>2.2999999999999998</v>
      </c>
      <c r="B66" s="199" t="s">
        <v>148</v>
      </c>
      <c r="C66" s="190">
        <v>329.65</v>
      </c>
      <c r="D66" s="197" t="s">
        <v>18</v>
      </c>
      <c r="E66" s="46"/>
      <c r="F66" s="386">
        <f t="shared" si="4"/>
        <v>0</v>
      </c>
      <c r="G66" s="16"/>
      <c r="H66" s="17"/>
      <c r="I66" s="17"/>
      <c r="J66" s="17"/>
      <c r="K66" s="5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</row>
    <row r="67" spans="1:48" s="18" customFormat="1" ht="12.75" customHeight="1">
      <c r="A67" s="195"/>
      <c r="B67" s="193"/>
      <c r="C67" s="190"/>
      <c r="D67" s="197"/>
      <c r="E67" s="46"/>
      <c r="F67" s="386">
        <f t="shared" si="4"/>
        <v>0</v>
      </c>
      <c r="G67" s="16"/>
      <c r="H67" s="17"/>
      <c r="I67" s="17"/>
      <c r="J67" s="17"/>
      <c r="K67" s="5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</row>
    <row r="68" spans="1:48" s="18" customFormat="1" ht="12.75" customHeight="1">
      <c r="A68" s="195">
        <v>3</v>
      </c>
      <c r="B68" s="193" t="s">
        <v>77</v>
      </c>
      <c r="C68" s="190">
        <v>4.0999999999999996</v>
      </c>
      <c r="D68" s="197" t="s">
        <v>18</v>
      </c>
      <c r="E68" s="46"/>
      <c r="F68" s="386">
        <f t="shared" si="4"/>
        <v>0</v>
      </c>
      <c r="G68" s="16"/>
      <c r="H68" s="17"/>
      <c r="I68" s="17"/>
      <c r="J68" s="17"/>
      <c r="K68" s="5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</row>
    <row r="69" spans="1:48" s="18" customFormat="1" ht="12.75" customHeight="1">
      <c r="A69" s="195"/>
      <c r="B69" s="193"/>
      <c r="C69" s="200"/>
      <c r="D69" s="197"/>
      <c r="E69" s="46"/>
      <c r="F69" s="386">
        <f t="shared" si="4"/>
        <v>0</v>
      </c>
      <c r="G69" s="16"/>
      <c r="H69" s="17"/>
      <c r="I69" s="17"/>
      <c r="J69" s="17"/>
      <c r="K69" s="5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</row>
    <row r="70" spans="1:48" s="18" customFormat="1" ht="25.5">
      <c r="A70" s="192">
        <v>4</v>
      </c>
      <c r="B70" s="194" t="s">
        <v>491</v>
      </c>
      <c r="C70" s="200"/>
      <c r="D70" s="197"/>
      <c r="E70" s="46"/>
      <c r="F70" s="386">
        <f t="shared" si="4"/>
        <v>0</v>
      </c>
      <c r="G70" s="16"/>
      <c r="H70" s="17"/>
      <c r="I70" s="17"/>
      <c r="J70" s="17"/>
      <c r="K70" s="5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</row>
    <row r="71" spans="1:48" s="18" customFormat="1" ht="12.75" customHeight="1">
      <c r="A71" s="195">
        <v>4.0999999999999996</v>
      </c>
      <c r="B71" s="193" t="s">
        <v>78</v>
      </c>
      <c r="C71" s="190">
        <v>11.5</v>
      </c>
      <c r="D71" s="197" t="s">
        <v>18</v>
      </c>
      <c r="E71" s="46"/>
      <c r="F71" s="386">
        <f t="shared" si="4"/>
        <v>0</v>
      </c>
      <c r="G71" s="16"/>
      <c r="H71" s="17"/>
      <c r="I71" s="17"/>
      <c r="J71" s="17"/>
      <c r="K71" s="5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</row>
    <row r="72" spans="1:48" s="18" customFormat="1" ht="12.75" customHeight="1">
      <c r="A72" s="195">
        <v>4.2</v>
      </c>
      <c r="B72" s="193" t="s">
        <v>79</v>
      </c>
      <c r="C72" s="190">
        <v>0.64</v>
      </c>
      <c r="D72" s="197" t="s">
        <v>18</v>
      </c>
      <c r="E72" s="46"/>
      <c r="F72" s="386">
        <f t="shared" si="4"/>
        <v>0</v>
      </c>
      <c r="G72" s="16"/>
      <c r="H72" s="17"/>
      <c r="I72" s="17"/>
      <c r="J72" s="17"/>
      <c r="K72" s="5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</row>
    <row r="73" spans="1:48" s="18" customFormat="1" ht="12.75" customHeight="1">
      <c r="A73" s="195">
        <v>4.3</v>
      </c>
      <c r="B73" s="193" t="s">
        <v>80</v>
      </c>
      <c r="C73" s="190">
        <v>7.79</v>
      </c>
      <c r="D73" s="197" t="s">
        <v>18</v>
      </c>
      <c r="E73" s="46"/>
      <c r="F73" s="386">
        <f t="shared" si="4"/>
        <v>0</v>
      </c>
      <c r="G73" s="16"/>
      <c r="H73" s="17"/>
      <c r="I73" s="17"/>
      <c r="J73" s="17"/>
      <c r="K73" s="5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</row>
    <row r="74" spans="1:48" s="18" customFormat="1" ht="12.75" customHeight="1">
      <c r="A74" s="195">
        <v>4.4000000000000004</v>
      </c>
      <c r="B74" s="201" t="s">
        <v>81</v>
      </c>
      <c r="C74" s="190">
        <v>2.16</v>
      </c>
      <c r="D74" s="197" t="s">
        <v>18</v>
      </c>
      <c r="E74" s="46"/>
      <c r="F74" s="386">
        <f t="shared" si="4"/>
        <v>0</v>
      </c>
      <c r="G74" s="16"/>
      <c r="H74" s="17"/>
      <c r="I74" s="17"/>
      <c r="J74" s="17"/>
      <c r="K74" s="5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</row>
    <row r="75" spans="1:48" s="18" customFormat="1" ht="12.75" customHeight="1">
      <c r="A75" s="195">
        <v>4.5</v>
      </c>
      <c r="B75" s="193" t="s">
        <v>82</v>
      </c>
      <c r="C75" s="190">
        <v>28.7</v>
      </c>
      <c r="D75" s="197" t="s">
        <v>18</v>
      </c>
      <c r="E75" s="46"/>
      <c r="F75" s="386">
        <f t="shared" si="4"/>
        <v>0</v>
      </c>
      <c r="G75" s="16"/>
      <c r="H75" s="17"/>
      <c r="I75" s="17"/>
      <c r="J75" s="17"/>
      <c r="K75" s="5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</row>
    <row r="76" spans="1:48" s="18" customFormat="1" ht="12.75" customHeight="1">
      <c r="A76" s="195">
        <v>4.5999999999999996</v>
      </c>
      <c r="B76" s="201" t="s">
        <v>83</v>
      </c>
      <c r="C76" s="190">
        <v>1.05</v>
      </c>
      <c r="D76" s="197" t="s">
        <v>18</v>
      </c>
      <c r="E76" s="46"/>
      <c r="F76" s="386">
        <f t="shared" si="4"/>
        <v>0</v>
      </c>
      <c r="G76" s="16"/>
      <c r="H76" s="17"/>
      <c r="I76" s="17"/>
      <c r="J76" s="17"/>
      <c r="K76" s="5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</row>
    <row r="77" spans="1:48" s="18" customFormat="1" ht="12.75" customHeight="1">
      <c r="A77" s="195">
        <v>4.7</v>
      </c>
      <c r="B77" s="201" t="s">
        <v>84</v>
      </c>
      <c r="C77" s="190">
        <v>3.21</v>
      </c>
      <c r="D77" s="197" t="s">
        <v>18</v>
      </c>
      <c r="E77" s="46"/>
      <c r="F77" s="386">
        <f t="shared" si="4"/>
        <v>0</v>
      </c>
      <c r="G77" s="16"/>
      <c r="H77" s="17"/>
      <c r="I77" s="17"/>
      <c r="J77" s="17"/>
      <c r="K77" s="5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</row>
    <row r="78" spans="1:48" s="18" customFormat="1" ht="12.75" customHeight="1">
      <c r="A78" s="195">
        <v>4.8</v>
      </c>
      <c r="B78" s="201" t="s">
        <v>85</v>
      </c>
      <c r="C78" s="190">
        <v>2.4</v>
      </c>
      <c r="D78" s="197" t="s">
        <v>18</v>
      </c>
      <c r="E78" s="46"/>
      <c r="F78" s="386">
        <f t="shared" si="4"/>
        <v>0</v>
      </c>
      <c r="G78" s="16"/>
      <c r="H78" s="17"/>
      <c r="I78" s="17"/>
      <c r="J78" s="17"/>
      <c r="K78" s="5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</row>
    <row r="79" spans="1:48" s="18" customFormat="1" ht="12.75" customHeight="1">
      <c r="A79" s="195">
        <v>4.9000000000000004</v>
      </c>
      <c r="B79" s="193" t="s">
        <v>86</v>
      </c>
      <c r="C79" s="190">
        <v>10.78</v>
      </c>
      <c r="D79" s="197" t="s">
        <v>18</v>
      </c>
      <c r="E79" s="46"/>
      <c r="F79" s="386">
        <f t="shared" si="4"/>
        <v>0</v>
      </c>
      <c r="G79" s="16"/>
      <c r="H79" s="17"/>
      <c r="I79" s="17"/>
      <c r="J79" s="17"/>
      <c r="K79" s="5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</row>
    <row r="80" spans="1:48" s="18" customFormat="1" ht="12.75" customHeight="1">
      <c r="A80" s="195"/>
      <c r="B80" s="199"/>
      <c r="C80" s="190"/>
      <c r="D80" s="197"/>
      <c r="E80" s="46"/>
      <c r="F80" s="386">
        <f t="shared" si="4"/>
        <v>0</v>
      </c>
      <c r="G80" s="16"/>
      <c r="H80" s="17"/>
      <c r="I80" s="17"/>
      <c r="J80" s="17"/>
      <c r="K80" s="5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</row>
    <row r="81" spans="1:48" s="18" customFormat="1" ht="12.75" customHeight="1">
      <c r="A81" s="192">
        <v>5</v>
      </c>
      <c r="B81" s="189" t="s">
        <v>87</v>
      </c>
      <c r="C81" s="190"/>
      <c r="D81" s="197"/>
      <c r="E81" s="46"/>
      <c r="F81" s="386">
        <f t="shared" si="4"/>
        <v>0</v>
      </c>
      <c r="G81" s="16"/>
      <c r="H81" s="17"/>
      <c r="I81" s="17"/>
      <c r="J81" s="17"/>
      <c r="K81" s="5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</row>
    <row r="82" spans="1:48" s="18" customFormat="1" ht="12.75" customHeight="1">
      <c r="A82" s="195">
        <v>5.0999999999999996</v>
      </c>
      <c r="B82" s="199" t="s">
        <v>88</v>
      </c>
      <c r="C82" s="190">
        <v>64</v>
      </c>
      <c r="D82" s="197" t="s">
        <v>17</v>
      </c>
      <c r="E82" s="46"/>
      <c r="F82" s="386">
        <f t="shared" si="4"/>
        <v>0</v>
      </c>
      <c r="G82" s="16"/>
      <c r="H82" s="17"/>
      <c r="I82" s="17"/>
      <c r="J82" s="17"/>
      <c r="K82" s="5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</row>
    <row r="83" spans="1:48" s="18" customFormat="1" ht="12.75" customHeight="1">
      <c r="A83" s="195">
        <v>5.2</v>
      </c>
      <c r="B83" s="199" t="s">
        <v>51</v>
      </c>
      <c r="C83" s="190">
        <v>114.8</v>
      </c>
      <c r="D83" s="197" t="s">
        <v>17</v>
      </c>
      <c r="E83" s="46"/>
      <c r="F83" s="386">
        <f t="shared" si="4"/>
        <v>0</v>
      </c>
      <c r="G83" s="16"/>
      <c r="H83" s="17"/>
      <c r="I83" s="17"/>
      <c r="J83" s="17"/>
      <c r="K83" s="5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</row>
    <row r="84" spans="1:48" s="18" customFormat="1" ht="12.75" customHeight="1">
      <c r="A84" s="195">
        <v>5.4</v>
      </c>
      <c r="B84" s="199" t="s">
        <v>89</v>
      </c>
      <c r="C84" s="190">
        <v>52.09</v>
      </c>
      <c r="D84" s="197" t="s">
        <v>17</v>
      </c>
      <c r="E84" s="46"/>
      <c r="F84" s="386">
        <f t="shared" si="4"/>
        <v>0</v>
      </c>
      <c r="G84" s="16"/>
      <c r="H84" s="17"/>
      <c r="I84" s="17"/>
      <c r="J84" s="17"/>
      <c r="K84" s="5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</row>
    <row r="85" spans="1:48" s="18" customFormat="1" ht="12.75" customHeight="1">
      <c r="A85" s="195">
        <v>5.5</v>
      </c>
      <c r="B85" s="199" t="s">
        <v>90</v>
      </c>
      <c r="C85" s="190">
        <v>25.1</v>
      </c>
      <c r="D85" s="197" t="s">
        <v>10</v>
      </c>
      <c r="E85" s="46"/>
      <c r="F85" s="386">
        <f t="shared" si="4"/>
        <v>0</v>
      </c>
      <c r="G85" s="16"/>
      <c r="H85" s="17"/>
      <c r="I85" s="17"/>
      <c r="J85" s="17"/>
      <c r="K85" s="5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</row>
    <row r="86" spans="1:48" s="18" customFormat="1" ht="12.75" customHeight="1">
      <c r="A86" s="195"/>
      <c r="B86" s="199"/>
      <c r="C86" s="190"/>
      <c r="D86" s="197"/>
      <c r="E86" s="46"/>
      <c r="F86" s="386">
        <f t="shared" si="4"/>
        <v>0</v>
      </c>
      <c r="G86" s="16"/>
      <c r="H86" s="17"/>
      <c r="I86" s="17"/>
      <c r="J86" s="17"/>
      <c r="K86" s="5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</row>
    <row r="87" spans="1:48" s="18" customFormat="1" ht="12.75" customHeight="1">
      <c r="A87" s="192">
        <v>7</v>
      </c>
      <c r="B87" s="194" t="s">
        <v>91</v>
      </c>
      <c r="C87" s="190"/>
      <c r="D87" s="197"/>
      <c r="E87" s="46"/>
      <c r="F87" s="386">
        <f t="shared" si="4"/>
        <v>0</v>
      </c>
      <c r="G87" s="16"/>
      <c r="H87" s="17"/>
      <c r="I87" s="17"/>
      <c r="J87" s="17"/>
      <c r="K87" s="5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</row>
    <row r="88" spans="1:48" s="18" customFormat="1" ht="12.75" customHeight="1">
      <c r="A88" s="195">
        <v>7.1</v>
      </c>
      <c r="B88" s="193" t="s">
        <v>92</v>
      </c>
      <c r="C88" s="190">
        <v>38.53</v>
      </c>
      <c r="D88" s="197" t="s">
        <v>48</v>
      </c>
      <c r="E88" s="46"/>
      <c r="F88" s="386">
        <f t="shared" si="4"/>
        <v>0</v>
      </c>
      <c r="G88" s="16"/>
      <c r="H88" s="17"/>
      <c r="I88" s="17"/>
      <c r="J88" s="17"/>
      <c r="K88" s="5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</row>
    <row r="89" spans="1:48" s="18" customFormat="1" ht="12.75" customHeight="1">
      <c r="A89" s="195"/>
      <c r="B89" s="193"/>
      <c r="C89" s="190"/>
      <c r="D89" s="197"/>
      <c r="E89" s="46"/>
      <c r="F89" s="386">
        <f t="shared" si="4"/>
        <v>0</v>
      </c>
      <c r="G89" s="16"/>
      <c r="H89" s="17"/>
      <c r="I89" s="17"/>
      <c r="J89" s="17"/>
      <c r="K89" s="5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</row>
    <row r="90" spans="1:48" s="18" customFormat="1" ht="12.75" customHeight="1">
      <c r="A90" s="195">
        <v>8</v>
      </c>
      <c r="B90" s="199" t="s">
        <v>93</v>
      </c>
      <c r="C90" s="190">
        <v>72.400000000000006</v>
      </c>
      <c r="D90" s="197" t="s">
        <v>10</v>
      </c>
      <c r="E90" s="46"/>
      <c r="F90" s="386">
        <f t="shared" si="4"/>
        <v>0</v>
      </c>
      <c r="G90" s="16"/>
      <c r="H90" s="17"/>
      <c r="I90" s="17"/>
      <c r="J90" s="17"/>
      <c r="K90" s="5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</row>
    <row r="91" spans="1:48" s="18" customFormat="1" ht="12.75" customHeight="1">
      <c r="A91" s="195"/>
      <c r="B91" s="199"/>
      <c r="C91" s="200"/>
      <c r="D91" s="197"/>
      <c r="E91" s="46"/>
      <c r="F91" s="386">
        <f t="shared" si="4"/>
        <v>0</v>
      </c>
      <c r="G91" s="16"/>
      <c r="H91" s="17"/>
      <c r="I91" s="17"/>
      <c r="J91" s="17"/>
      <c r="K91" s="5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</row>
    <row r="92" spans="1:48" s="18" customFormat="1" ht="12.75" customHeight="1">
      <c r="A92" s="192">
        <v>9</v>
      </c>
      <c r="B92" s="189" t="s">
        <v>94</v>
      </c>
      <c r="C92" s="190"/>
      <c r="D92" s="202"/>
      <c r="E92" s="46"/>
      <c r="F92" s="386">
        <f t="shared" si="4"/>
        <v>0</v>
      </c>
      <c r="G92" s="16"/>
      <c r="H92" s="17"/>
      <c r="I92" s="17"/>
      <c r="J92" s="17"/>
      <c r="K92" s="5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</row>
    <row r="93" spans="1:48" s="18" customFormat="1" ht="12.75" customHeight="1">
      <c r="A93" s="195">
        <v>9.1</v>
      </c>
      <c r="B93" s="199" t="s">
        <v>95</v>
      </c>
      <c r="C93" s="190">
        <v>1</v>
      </c>
      <c r="D93" s="202" t="s">
        <v>21</v>
      </c>
      <c r="E93" s="46"/>
      <c r="F93" s="386">
        <f t="shared" si="4"/>
        <v>0</v>
      </c>
      <c r="G93" s="16"/>
      <c r="H93" s="17"/>
      <c r="I93" s="17"/>
      <c r="J93" s="17"/>
      <c r="K93" s="5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</row>
    <row r="94" spans="1:48" s="18" customFormat="1" ht="12.75" customHeight="1">
      <c r="A94" s="195">
        <v>9.1999999999999993</v>
      </c>
      <c r="B94" s="199" t="s">
        <v>96</v>
      </c>
      <c r="C94" s="190">
        <v>1</v>
      </c>
      <c r="D94" s="202" t="s">
        <v>21</v>
      </c>
      <c r="E94" s="46"/>
      <c r="F94" s="386">
        <f t="shared" si="4"/>
        <v>0</v>
      </c>
      <c r="G94" s="16"/>
      <c r="H94" s="17"/>
      <c r="I94" s="17"/>
      <c r="J94" s="17"/>
      <c r="K94" s="5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</row>
    <row r="95" spans="1:48" s="18" customFormat="1" ht="12.75" customHeight="1">
      <c r="A95" s="195">
        <v>9.3000000000000007</v>
      </c>
      <c r="B95" s="199" t="s">
        <v>97</v>
      </c>
      <c r="C95" s="190">
        <v>1</v>
      </c>
      <c r="D95" s="202" t="s">
        <v>21</v>
      </c>
      <c r="E95" s="46"/>
      <c r="F95" s="386">
        <f t="shared" si="4"/>
        <v>0</v>
      </c>
      <c r="G95" s="16"/>
      <c r="H95" s="17"/>
      <c r="I95" s="17"/>
      <c r="J95" s="17"/>
      <c r="K95" s="5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</row>
    <row r="96" spans="1:48" s="18" customFormat="1" ht="25.5">
      <c r="A96" s="195">
        <v>9.4</v>
      </c>
      <c r="B96" s="199" t="s">
        <v>492</v>
      </c>
      <c r="C96" s="190">
        <v>1</v>
      </c>
      <c r="D96" s="202" t="s">
        <v>21</v>
      </c>
      <c r="E96" s="46"/>
      <c r="F96" s="386">
        <f t="shared" si="4"/>
        <v>0</v>
      </c>
      <c r="G96" s="16"/>
      <c r="H96" s="17"/>
      <c r="I96" s="17"/>
      <c r="J96" s="17"/>
      <c r="K96" s="5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</row>
    <row r="97" spans="1:48" s="18" customFormat="1" ht="25.5">
      <c r="A97" s="195">
        <v>9.5</v>
      </c>
      <c r="B97" s="199" t="s">
        <v>98</v>
      </c>
      <c r="C97" s="190">
        <v>3.05</v>
      </c>
      <c r="D97" s="202" t="s">
        <v>10</v>
      </c>
      <c r="E97" s="46"/>
      <c r="F97" s="386">
        <f t="shared" si="4"/>
        <v>0</v>
      </c>
      <c r="G97" s="16"/>
      <c r="H97" s="17"/>
      <c r="I97" s="17"/>
      <c r="J97" s="17"/>
      <c r="K97" s="5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</row>
    <row r="98" spans="1:48" s="18" customFormat="1" ht="12.75" customHeight="1">
      <c r="A98" s="195">
        <v>9.6</v>
      </c>
      <c r="B98" s="193" t="s">
        <v>99</v>
      </c>
      <c r="C98" s="190">
        <v>1</v>
      </c>
      <c r="D98" s="202" t="s">
        <v>21</v>
      </c>
      <c r="E98" s="46"/>
      <c r="F98" s="386">
        <f t="shared" si="4"/>
        <v>0</v>
      </c>
      <c r="G98" s="16"/>
      <c r="H98" s="17"/>
      <c r="I98" s="17"/>
      <c r="J98" s="17"/>
      <c r="K98" s="5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</row>
    <row r="99" spans="1:48" s="18" customFormat="1" ht="12.75" customHeight="1">
      <c r="A99" s="203"/>
      <c r="B99" s="193"/>
      <c r="C99" s="190"/>
      <c r="D99" s="202"/>
      <c r="E99" s="46"/>
      <c r="F99" s="386">
        <f t="shared" si="4"/>
        <v>0</v>
      </c>
      <c r="G99" s="16"/>
      <c r="H99" s="17"/>
      <c r="I99" s="17"/>
      <c r="J99" s="17"/>
      <c r="K99" s="5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</row>
    <row r="100" spans="1:48" s="18" customFormat="1" ht="12.75" customHeight="1">
      <c r="A100" s="195">
        <v>10</v>
      </c>
      <c r="B100" s="193" t="s">
        <v>100</v>
      </c>
      <c r="C100" s="190">
        <v>1</v>
      </c>
      <c r="D100" s="202" t="s">
        <v>21</v>
      </c>
      <c r="E100" s="46"/>
      <c r="F100" s="386">
        <f t="shared" si="4"/>
        <v>0</v>
      </c>
      <c r="G100" s="16"/>
      <c r="H100" s="17"/>
      <c r="I100" s="17"/>
      <c r="J100" s="17"/>
      <c r="K100" s="5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</row>
    <row r="101" spans="1:48" s="18" customFormat="1" ht="12.75" customHeight="1">
      <c r="A101" s="195"/>
      <c r="B101" s="193"/>
      <c r="C101" s="190"/>
      <c r="D101" s="203"/>
      <c r="E101" s="46"/>
      <c r="F101" s="386">
        <f t="shared" si="4"/>
        <v>0</v>
      </c>
      <c r="G101" s="16"/>
      <c r="H101" s="17"/>
      <c r="I101" s="17"/>
      <c r="J101" s="17"/>
      <c r="K101" s="5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</row>
    <row r="102" spans="1:48" s="18" customFormat="1" ht="12.75" customHeight="1">
      <c r="A102" s="192">
        <v>11</v>
      </c>
      <c r="B102" s="189" t="s">
        <v>101</v>
      </c>
      <c r="C102" s="190"/>
      <c r="D102" s="203"/>
      <c r="E102" s="46"/>
      <c r="F102" s="386">
        <f t="shared" si="4"/>
        <v>0</v>
      </c>
      <c r="G102" s="16"/>
      <c r="H102" s="17"/>
      <c r="I102" s="17"/>
      <c r="J102" s="17"/>
      <c r="K102" s="5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</row>
    <row r="103" spans="1:48" s="18" customFormat="1" ht="25.5">
      <c r="A103" s="195">
        <v>11.1</v>
      </c>
      <c r="B103" s="444" t="s">
        <v>519</v>
      </c>
      <c r="C103" s="190">
        <v>48</v>
      </c>
      <c r="D103" s="203" t="s">
        <v>10</v>
      </c>
      <c r="E103" s="46"/>
      <c r="F103" s="386">
        <f t="shared" si="4"/>
        <v>0</v>
      </c>
      <c r="G103" s="16"/>
      <c r="H103" s="17"/>
      <c r="I103" s="17"/>
      <c r="J103" s="17"/>
      <c r="K103" s="5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</row>
    <row r="104" spans="1:48" s="18" customFormat="1" ht="12.75" customHeight="1">
      <c r="A104" s="195"/>
      <c r="B104" s="444" t="s">
        <v>500</v>
      </c>
      <c r="C104" s="190">
        <v>16</v>
      </c>
      <c r="D104" s="203" t="s">
        <v>21</v>
      </c>
      <c r="E104" s="46"/>
      <c r="F104" s="386">
        <f t="shared" si="4"/>
        <v>0</v>
      </c>
      <c r="G104" s="16"/>
      <c r="H104" s="17"/>
      <c r="I104" s="17"/>
      <c r="J104" s="17"/>
      <c r="K104" s="5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</row>
    <row r="105" spans="1:48" s="18" customFormat="1" ht="25.5">
      <c r="A105" s="195">
        <v>11.3</v>
      </c>
      <c r="B105" s="444" t="s">
        <v>501</v>
      </c>
      <c r="C105" s="190">
        <v>5</v>
      </c>
      <c r="D105" s="202" t="s">
        <v>21</v>
      </c>
      <c r="E105" s="46"/>
      <c r="F105" s="386">
        <f t="shared" si="4"/>
        <v>0</v>
      </c>
      <c r="G105" s="16"/>
      <c r="H105" s="17"/>
      <c r="I105" s="17"/>
      <c r="J105" s="17"/>
      <c r="K105" s="5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</row>
    <row r="106" spans="1:48" s="18" customFormat="1" ht="12.75" customHeight="1">
      <c r="A106" s="195">
        <v>11.4</v>
      </c>
      <c r="B106" s="444" t="s">
        <v>518</v>
      </c>
      <c r="C106" s="190">
        <v>1</v>
      </c>
      <c r="D106" s="202" t="s">
        <v>21</v>
      </c>
      <c r="E106" s="46"/>
      <c r="F106" s="386">
        <f t="shared" si="4"/>
        <v>0</v>
      </c>
      <c r="G106" s="16"/>
      <c r="H106" s="17"/>
      <c r="I106" s="17"/>
      <c r="J106" s="17"/>
      <c r="K106" s="5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</row>
    <row r="107" spans="1:48" s="18" customFormat="1" ht="12.75" customHeight="1">
      <c r="A107" s="195"/>
      <c r="B107" s="199"/>
      <c r="C107" s="190"/>
      <c r="D107" s="202"/>
      <c r="E107" s="46"/>
      <c r="F107" s="386">
        <f t="shared" si="4"/>
        <v>0</v>
      </c>
      <c r="G107" s="16"/>
      <c r="H107" s="17"/>
      <c r="I107" s="17"/>
      <c r="J107" s="17"/>
      <c r="K107" s="5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</row>
    <row r="108" spans="1:48" s="18" customFormat="1" ht="12.75" customHeight="1">
      <c r="A108" s="195">
        <v>12</v>
      </c>
      <c r="B108" s="199" t="s">
        <v>102</v>
      </c>
      <c r="C108" s="190">
        <v>86</v>
      </c>
      <c r="D108" s="202" t="s">
        <v>17</v>
      </c>
      <c r="E108" s="46"/>
      <c r="F108" s="386">
        <f t="shared" si="4"/>
        <v>0</v>
      </c>
      <c r="G108" s="16"/>
      <c r="H108" s="17"/>
      <c r="I108" s="17"/>
      <c r="J108" s="17"/>
      <c r="K108" s="5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</row>
    <row r="109" spans="1:48" s="18" customFormat="1" ht="12.75" customHeight="1">
      <c r="A109" s="195">
        <v>13</v>
      </c>
      <c r="B109" s="199" t="s">
        <v>103</v>
      </c>
      <c r="C109" s="190">
        <v>1</v>
      </c>
      <c r="D109" s="202" t="s">
        <v>21</v>
      </c>
      <c r="E109" s="46"/>
      <c r="F109" s="386">
        <f t="shared" si="4"/>
        <v>0</v>
      </c>
      <c r="G109" s="16"/>
      <c r="H109" s="17"/>
      <c r="I109" s="17"/>
      <c r="J109" s="17"/>
      <c r="K109" s="5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</row>
    <row r="110" spans="1:48" s="18" customFormat="1">
      <c r="A110" s="204"/>
      <c r="B110" s="204" t="s">
        <v>483</v>
      </c>
      <c r="C110" s="205"/>
      <c r="D110" s="206"/>
      <c r="E110" s="101"/>
      <c r="F110" s="383">
        <f>SUM(F61:F109)</f>
        <v>0</v>
      </c>
      <c r="G110" s="16"/>
      <c r="H110" s="17"/>
      <c r="I110" s="17"/>
      <c r="J110" s="17"/>
      <c r="K110" s="5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</row>
    <row r="111" spans="1:48" s="18" customFormat="1" ht="12.75" customHeight="1">
      <c r="A111" s="188"/>
      <c r="B111" s="188"/>
      <c r="C111" s="207"/>
      <c r="D111" s="208"/>
      <c r="E111" s="102"/>
      <c r="F111" s="384"/>
      <c r="G111" s="16"/>
      <c r="H111" s="17"/>
      <c r="I111" s="17"/>
      <c r="J111" s="17"/>
      <c r="K111" s="5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</row>
    <row r="112" spans="1:48" s="18" customFormat="1" ht="12.75" customHeight="1">
      <c r="A112" s="188" t="s">
        <v>233</v>
      </c>
      <c r="B112" s="209" t="s">
        <v>105</v>
      </c>
      <c r="C112" s="210"/>
      <c r="D112" s="211"/>
      <c r="E112" s="103"/>
      <c r="F112" s="385"/>
      <c r="G112" s="16"/>
      <c r="H112" s="17"/>
      <c r="I112" s="17"/>
      <c r="J112" s="17"/>
      <c r="K112" s="5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</row>
    <row r="113" spans="1:48" s="18" customFormat="1" ht="12.75" customHeight="1">
      <c r="A113" s="188"/>
      <c r="B113" s="209"/>
      <c r="C113" s="210"/>
      <c r="D113" s="211"/>
      <c r="E113" s="103"/>
      <c r="F113" s="385"/>
      <c r="G113" s="16"/>
      <c r="H113" s="17"/>
      <c r="I113" s="17"/>
      <c r="J113" s="17"/>
      <c r="K113" s="5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</row>
    <row r="114" spans="1:48" s="18" customFormat="1" ht="12.75" customHeight="1">
      <c r="A114" s="195">
        <v>1</v>
      </c>
      <c r="B114" s="212" t="s">
        <v>9</v>
      </c>
      <c r="C114" s="190">
        <v>1</v>
      </c>
      <c r="D114" s="213" t="s">
        <v>21</v>
      </c>
      <c r="E114" s="104"/>
      <c r="F114" s="386">
        <f>ROUND(C114*E114,2)</f>
        <v>0</v>
      </c>
      <c r="G114" s="16"/>
      <c r="H114" s="17"/>
      <c r="I114" s="17"/>
      <c r="J114" s="17"/>
      <c r="K114" s="5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</row>
    <row r="115" spans="1:48" s="18" customFormat="1" ht="12.75" customHeight="1">
      <c r="A115" s="195">
        <v>2</v>
      </c>
      <c r="B115" s="212" t="s">
        <v>62</v>
      </c>
      <c r="C115" s="190">
        <v>1</v>
      </c>
      <c r="D115" s="213" t="s">
        <v>21</v>
      </c>
      <c r="E115" s="104"/>
      <c r="F115" s="386">
        <f t="shared" ref="F115:F169" si="5">ROUND(C115*E115,2)</f>
        <v>0</v>
      </c>
      <c r="G115" s="16"/>
      <c r="H115" s="17"/>
      <c r="I115" s="17"/>
      <c r="J115" s="17"/>
      <c r="K115" s="5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</row>
    <row r="116" spans="1:48" s="18" customFormat="1" ht="12.75" customHeight="1">
      <c r="A116" s="188"/>
      <c r="B116" s="212"/>
      <c r="C116" s="190"/>
      <c r="D116" s="213"/>
      <c r="E116" s="104"/>
      <c r="F116" s="386">
        <f t="shared" si="5"/>
        <v>0</v>
      </c>
      <c r="G116" s="16"/>
      <c r="H116" s="17"/>
      <c r="I116" s="17"/>
      <c r="J116" s="17"/>
      <c r="K116" s="5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</row>
    <row r="117" spans="1:48" s="18" customFormat="1" ht="12.75" customHeight="1">
      <c r="A117" s="192">
        <v>3</v>
      </c>
      <c r="B117" s="214" t="s">
        <v>106</v>
      </c>
      <c r="C117" s="190"/>
      <c r="D117" s="213"/>
      <c r="E117" s="104"/>
      <c r="F117" s="386">
        <f t="shared" si="5"/>
        <v>0</v>
      </c>
      <c r="G117" s="16"/>
      <c r="H117" s="17"/>
      <c r="I117" s="17"/>
      <c r="J117" s="17"/>
      <c r="K117" s="5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</row>
    <row r="118" spans="1:48" s="18" customFormat="1" ht="12.75" customHeight="1">
      <c r="A118" s="195">
        <v>3.1</v>
      </c>
      <c r="B118" s="201" t="s">
        <v>107</v>
      </c>
      <c r="C118" s="190">
        <v>1.02</v>
      </c>
      <c r="D118" s="211" t="s">
        <v>18</v>
      </c>
      <c r="E118" s="103"/>
      <c r="F118" s="386">
        <f t="shared" si="5"/>
        <v>0</v>
      </c>
      <c r="G118" s="16"/>
      <c r="H118" s="17"/>
      <c r="I118" s="17"/>
      <c r="J118" s="17"/>
      <c r="K118" s="5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</row>
    <row r="119" spans="1:48" s="18" customFormat="1" ht="12.75" customHeight="1">
      <c r="A119" s="195">
        <v>3.2</v>
      </c>
      <c r="B119" s="201" t="s">
        <v>108</v>
      </c>
      <c r="C119" s="190">
        <v>0.26</v>
      </c>
      <c r="D119" s="211" t="s">
        <v>18</v>
      </c>
      <c r="E119" s="103"/>
      <c r="F119" s="386">
        <f t="shared" si="5"/>
        <v>0</v>
      </c>
      <c r="G119" s="16"/>
      <c r="H119" s="17"/>
      <c r="I119" s="17"/>
      <c r="J119" s="17"/>
      <c r="K119" s="5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</row>
    <row r="120" spans="1:48" s="18" customFormat="1" ht="12.75" customHeight="1">
      <c r="A120" s="195">
        <v>3.3</v>
      </c>
      <c r="B120" s="201" t="s">
        <v>109</v>
      </c>
      <c r="C120" s="190">
        <v>0.73</v>
      </c>
      <c r="D120" s="211" t="s">
        <v>18</v>
      </c>
      <c r="E120" s="103"/>
      <c r="F120" s="386">
        <f t="shared" si="5"/>
        <v>0</v>
      </c>
      <c r="G120" s="16"/>
      <c r="H120" s="17"/>
      <c r="I120" s="17"/>
      <c r="J120" s="17"/>
      <c r="K120" s="5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</row>
    <row r="121" spans="1:48" s="18" customFormat="1" ht="12.75" customHeight="1">
      <c r="A121" s="195"/>
      <c r="B121" s="212"/>
      <c r="C121" s="200"/>
      <c r="D121" s="213"/>
      <c r="E121" s="104"/>
      <c r="F121" s="386">
        <f t="shared" si="5"/>
        <v>0</v>
      </c>
      <c r="G121" s="16"/>
      <c r="H121" s="17"/>
      <c r="I121" s="17"/>
      <c r="J121" s="17"/>
      <c r="K121" s="5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</row>
    <row r="122" spans="1:48" s="18" customFormat="1" ht="12.75" customHeight="1">
      <c r="A122" s="192">
        <v>4</v>
      </c>
      <c r="B122" s="214" t="s">
        <v>110</v>
      </c>
      <c r="C122" s="200"/>
      <c r="D122" s="213"/>
      <c r="E122" s="104"/>
      <c r="F122" s="386">
        <f t="shared" si="5"/>
        <v>0</v>
      </c>
      <c r="G122" s="16"/>
      <c r="H122" s="17"/>
      <c r="I122" s="17"/>
      <c r="J122" s="17"/>
      <c r="K122" s="5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</row>
    <row r="123" spans="1:48" s="18" customFormat="1" ht="12.75" customHeight="1">
      <c r="A123" s="195">
        <v>4.0999999999999996</v>
      </c>
      <c r="B123" s="201" t="s">
        <v>111</v>
      </c>
      <c r="C123" s="190">
        <v>17.39</v>
      </c>
      <c r="D123" s="211" t="s">
        <v>17</v>
      </c>
      <c r="E123" s="103"/>
      <c r="F123" s="386">
        <f t="shared" si="5"/>
        <v>0</v>
      </c>
      <c r="G123" s="16"/>
      <c r="H123" s="17"/>
      <c r="I123" s="17"/>
      <c r="J123" s="17"/>
      <c r="K123" s="5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</row>
    <row r="124" spans="1:48" s="18" customFormat="1" ht="12.75" customHeight="1">
      <c r="A124" s="195">
        <v>4.2</v>
      </c>
      <c r="B124" s="201" t="s">
        <v>112</v>
      </c>
      <c r="C124" s="190">
        <v>2.25</v>
      </c>
      <c r="D124" s="211" t="s">
        <v>17</v>
      </c>
      <c r="E124" s="103"/>
      <c r="F124" s="386">
        <f t="shared" si="5"/>
        <v>0</v>
      </c>
      <c r="G124" s="16"/>
      <c r="H124" s="17"/>
      <c r="I124" s="17"/>
      <c r="J124" s="17"/>
      <c r="K124" s="5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</row>
    <row r="125" spans="1:48" s="18" customFormat="1" ht="12.75" customHeight="1">
      <c r="A125" s="195"/>
      <c r="B125" s="201"/>
      <c r="C125" s="190"/>
      <c r="D125" s="211"/>
      <c r="E125" s="103"/>
      <c r="F125" s="386">
        <f t="shared" si="5"/>
        <v>0</v>
      </c>
      <c r="G125" s="16"/>
      <c r="H125" s="17"/>
      <c r="I125" s="17"/>
      <c r="J125" s="17"/>
      <c r="K125" s="5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</row>
    <row r="126" spans="1:48" s="18" customFormat="1" ht="12.75" customHeight="1">
      <c r="A126" s="192">
        <v>5</v>
      </c>
      <c r="B126" s="214" t="s">
        <v>113</v>
      </c>
      <c r="C126" s="190"/>
      <c r="D126" s="213"/>
      <c r="E126" s="104"/>
      <c r="F126" s="386">
        <f t="shared" si="5"/>
        <v>0</v>
      </c>
      <c r="G126" s="16"/>
      <c r="H126" s="17"/>
      <c r="I126" s="17"/>
      <c r="J126" s="17"/>
      <c r="K126" s="5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</row>
    <row r="127" spans="1:48" s="18" customFormat="1" ht="12.75" customHeight="1">
      <c r="A127" s="195">
        <v>5.0999999999999996</v>
      </c>
      <c r="B127" s="215" t="s">
        <v>114</v>
      </c>
      <c r="C127" s="190">
        <v>14.36</v>
      </c>
      <c r="D127" s="213" t="s">
        <v>17</v>
      </c>
      <c r="E127" s="104"/>
      <c r="F127" s="386">
        <f t="shared" si="5"/>
        <v>0</v>
      </c>
      <c r="G127" s="16"/>
      <c r="H127" s="17"/>
      <c r="I127" s="17"/>
      <c r="J127" s="17"/>
      <c r="K127" s="5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</row>
    <row r="128" spans="1:48" s="18" customFormat="1" ht="12.75" customHeight="1">
      <c r="A128" s="195">
        <f>+A127+0.1</f>
        <v>5.1999999999999993</v>
      </c>
      <c r="B128" s="201" t="s">
        <v>115</v>
      </c>
      <c r="C128" s="190">
        <v>22.33</v>
      </c>
      <c r="D128" s="211" t="s">
        <v>17</v>
      </c>
      <c r="E128" s="103"/>
      <c r="F128" s="386">
        <f t="shared" si="5"/>
        <v>0</v>
      </c>
      <c r="G128" s="16"/>
      <c r="H128" s="17"/>
      <c r="I128" s="17"/>
      <c r="J128" s="17"/>
      <c r="K128" s="5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</row>
    <row r="129" spans="1:48" s="18" customFormat="1" ht="12.75" customHeight="1">
      <c r="A129" s="195">
        <f t="shared" ref="A129:A135" si="6">+A128+0.1</f>
        <v>5.2999999999999989</v>
      </c>
      <c r="B129" s="201" t="s">
        <v>116</v>
      </c>
      <c r="C129" s="190">
        <v>4.4000000000000004</v>
      </c>
      <c r="D129" s="211" t="s">
        <v>17</v>
      </c>
      <c r="E129" s="103"/>
      <c r="F129" s="386">
        <f t="shared" si="5"/>
        <v>0</v>
      </c>
      <c r="G129" s="16"/>
      <c r="H129" s="17"/>
      <c r="I129" s="17"/>
      <c r="J129" s="17"/>
      <c r="K129" s="5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</row>
    <row r="130" spans="1:48" s="18" customFormat="1" ht="12.75" customHeight="1">
      <c r="A130" s="195">
        <f t="shared" si="6"/>
        <v>5.3999999999999986</v>
      </c>
      <c r="B130" s="201" t="s">
        <v>117</v>
      </c>
      <c r="C130" s="190">
        <v>3.99</v>
      </c>
      <c r="D130" s="211" t="s">
        <v>17</v>
      </c>
      <c r="E130" s="103"/>
      <c r="F130" s="386">
        <f t="shared" si="5"/>
        <v>0</v>
      </c>
      <c r="G130" s="16"/>
      <c r="H130" s="17"/>
      <c r="I130" s="17"/>
      <c r="J130" s="17"/>
      <c r="K130" s="5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</row>
    <row r="131" spans="1:48" s="18" customFormat="1" ht="12.75" customHeight="1">
      <c r="A131" s="195">
        <f t="shared" si="6"/>
        <v>5.4999999999999982</v>
      </c>
      <c r="B131" s="215" t="s">
        <v>231</v>
      </c>
      <c r="C131" s="190">
        <v>7.2</v>
      </c>
      <c r="D131" s="213" t="s">
        <v>17</v>
      </c>
      <c r="E131" s="104"/>
      <c r="F131" s="386">
        <f t="shared" si="5"/>
        <v>0</v>
      </c>
      <c r="G131" s="16"/>
      <c r="H131" s="17"/>
      <c r="I131" s="17"/>
      <c r="J131" s="17"/>
      <c r="K131" s="5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</row>
    <row r="132" spans="1:48" s="18" customFormat="1" ht="12.75" customHeight="1">
      <c r="A132" s="195">
        <f t="shared" si="6"/>
        <v>5.5999999999999979</v>
      </c>
      <c r="B132" s="215" t="s">
        <v>118</v>
      </c>
      <c r="C132" s="190">
        <v>48.7</v>
      </c>
      <c r="D132" s="213" t="s">
        <v>10</v>
      </c>
      <c r="E132" s="104"/>
      <c r="F132" s="386">
        <f t="shared" si="5"/>
        <v>0</v>
      </c>
      <c r="G132" s="16"/>
      <c r="H132" s="17"/>
      <c r="I132" s="17"/>
      <c r="J132" s="17"/>
      <c r="K132" s="5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</row>
    <row r="133" spans="1:48" s="18" customFormat="1" ht="12.75" customHeight="1">
      <c r="A133" s="195">
        <f t="shared" si="6"/>
        <v>5.6999999999999975</v>
      </c>
      <c r="B133" s="212" t="s">
        <v>119</v>
      </c>
      <c r="C133" s="190">
        <v>4.4000000000000004</v>
      </c>
      <c r="D133" s="213" t="s">
        <v>17</v>
      </c>
      <c r="E133" s="104"/>
      <c r="F133" s="386">
        <f t="shared" si="5"/>
        <v>0</v>
      </c>
      <c r="G133" s="16"/>
      <c r="H133" s="17"/>
      <c r="I133" s="17"/>
      <c r="J133" s="17"/>
      <c r="K133" s="5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</row>
    <row r="134" spans="1:48" s="18" customFormat="1" ht="12.75" customHeight="1">
      <c r="A134" s="195">
        <f t="shared" si="6"/>
        <v>5.7999999999999972</v>
      </c>
      <c r="B134" s="201" t="s">
        <v>120</v>
      </c>
      <c r="C134" s="190">
        <v>8</v>
      </c>
      <c r="D134" s="211" t="s">
        <v>17</v>
      </c>
      <c r="E134" s="103"/>
      <c r="F134" s="386">
        <f t="shared" si="5"/>
        <v>0</v>
      </c>
      <c r="G134" s="16"/>
      <c r="H134" s="17"/>
      <c r="I134" s="17"/>
      <c r="J134" s="17"/>
      <c r="K134" s="5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</row>
    <row r="135" spans="1:48" s="18" customFormat="1" ht="12.75" customHeight="1">
      <c r="A135" s="195">
        <f t="shared" si="6"/>
        <v>5.8999999999999968</v>
      </c>
      <c r="B135" s="201" t="s">
        <v>121</v>
      </c>
      <c r="C135" s="190">
        <v>2</v>
      </c>
      <c r="D135" s="211" t="s">
        <v>17</v>
      </c>
      <c r="E135" s="103"/>
      <c r="F135" s="386">
        <f t="shared" si="5"/>
        <v>0</v>
      </c>
      <c r="G135" s="16"/>
      <c r="H135" s="17"/>
      <c r="I135" s="17"/>
      <c r="J135" s="17"/>
      <c r="K135" s="5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</row>
    <row r="136" spans="1:48" s="18" customFormat="1" ht="12.75" customHeight="1">
      <c r="A136" s="216">
        <v>5.0999999999999996</v>
      </c>
      <c r="B136" s="201" t="s">
        <v>122</v>
      </c>
      <c r="C136" s="190">
        <v>7.8</v>
      </c>
      <c r="D136" s="211" t="s">
        <v>10</v>
      </c>
      <c r="E136" s="103"/>
      <c r="F136" s="386">
        <f t="shared" si="5"/>
        <v>0</v>
      </c>
      <c r="G136" s="16"/>
      <c r="H136" s="17"/>
      <c r="I136" s="17"/>
      <c r="J136" s="17"/>
      <c r="K136" s="5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</row>
    <row r="137" spans="1:48" s="18" customFormat="1" ht="12.75" customHeight="1">
      <c r="A137" s="195"/>
      <c r="B137" s="201"/>
      <c r="C137" s="200"/>
      <c r="D137" s="211"/>
      <c r="E137" s="103"/>
      <c r="F137" s="386">
        <f t="shared" si="5"/>
        <v>0</v>
      </c>
      <c r="G137" s="16"/>
      <c r="H137" s="17"/>
      <c r="I137" s="17"/>
      <c r="J137" s="17"/>
      <c r="K137" s="5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</row>
    <row r="138" spans="1:48" s="18" customFormat="1">
      <c r="A138" s="192">
        <v>6</v>
      </c>
      <c r="B138" s="214" t="s">
        <v>123</v>
      </c>
      <c r="C138" s="200"/>
      <c r="D138" s="213"/>
      <c r="E138" s="104"/>
      <c r="F138" s="386">
        <f t="shared" si="5"/>
        <v>0</v>
      </c>
      <c r="G138" s="16"/>
      <c r="H138" s="17"/>
      <c r="I138" s="17"/>
      <c r="J138" s="17"/>
      <c r="K138" s="5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</row>
    <row r="139" spans="1:48" s="18" customFormat="1" ht="12.75" customHeight="1">
      <c r="A139" s="195">
        <v>6.1</v>
      </c>
      <c r="B139" s="477" t="s">
        <v>124</v>
      </c>
      <c r="C139" s="200"/>
      <c r="D139" s="213"/>
      <c r="E139" s="104"/>
      <c r="F139" s="386">
        <f t="shared" si="5"/>
        <v>0</v>
      </c>
      <c r="G139" s="16"/>
      <c r="H139" s="17"/>
      <c r="I139" s="17"/>
      <c r="J139" s="17"/>
      <c r="K139" s="5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</row>
    <row r="140" spans="1:48" s="18" customFormat="1" ht="12.75" customHeight="1">
      <c r="A140" s="188"/>
      <c r="B140" s="477"/>
      <c r="C140" s="190">
        <v>1.98</v>
      </c>
      <c r="D140" s="213" t="s">
        <v>17</v>
      </c>
      <c r="E140" s="104"/>
      <c r="F140" s="386">
        <f t="shared" si="5"/>
        <v>0</v>
      </c>
      <c r="G140" s="16"/>
      <c r="H140" s="17"/>
      <c r="I140" s="17"/>
      <c r="J140" s="17"/>
      <c r="K140" s="5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</row>
    <row r="141" spans="1:48" s="18" customFormat="1" ht="12.75" customHeight="1">
      <c r="A141" s="188"/>
      <c r="B141" s="217"/>
      <c r="C141" s="200"/>
      <c r="D141" s="213"/>
      <c r="E141" s="104"/>
      <c r="F141" s="386">
        <f t="shared" si="5"/>
        <v>0</v>
      </c>
      <c r="G141" s="16"/>
      <c r="H141" s="17"/>
      <c r="I141" s="17"/>
      <c r="J141" s="17"/>
      <c r="K141" s="5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</row>
    <row r="142" spans="1:48" s="18" customFormat="1" ht="12.75" customHeight="1">
      <c r="A142" s="192">
        <v>7</v>
      </c>
      <c r="B142" s="194" t="s">
        <v>125</v>
      </c>
      <c r="C142" s="190"/>
      <c r="D142" s="203"/>
      <c r="E142" s="46"/>
      <c r="F142" s="386">
        <f t="shared" si="5"/>
        <v>0</v>
      </c>
      <c r="G142" s="16"/>
      <c r="H142" s="17"/>
      <c r="I142" s="17"/>
      <c r="J142" s="17"/>
      <c r="K142" s="5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</row>
    <row r="143" spans="1:48" s="18" customFormat="1" ht="12.75" customHeight="1">
      <c r="A143" s="195">
        <v>7.1</v>
      </c>
      <c r="B143" s="193" t="s">
        <v>126</v>
      </c>
      <c r="C143" s="190">
        <v>1</v>
      </c>
      <c r="D143" s="203" t="s">
        <v>21</v>
      </c>
      <c r="E143" s="46"/>
      <c r="F143" s="386">
        <f t="shared" si="5"/>
        <v>0</v>
      </c>
      <c r="G143" s="16"/>
      <c r="H143" s="17"/>
      <c r="I143" s="17"/>
      <c r="J143" s="17"/>
      <c r="K143" s="5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</row>
    <row r="144" spans="1:48" s="18" customFormat="1" ht="12.75" customHeight="1">
      <c r="A144" s="195">
        <v>7.2</v>
      </c>
      <c r="B144" s="193" t="s">
        <v>127</v>
      </c>
      <c r="C144" s="190">
        <v>1</v>
      </c>
      <c r="D144" s="203" t="s">
        <v>21</v>
      </c>
      <c r="E144" s="46"/>
      <c r="F144" s="386">
        <f t="shared" si="5"/>
        <v>0</v>
      </c>
      <c r="G144" s="16"/>
      <c r="H144" s="17"/>
      <c r="I144" s="17"/>
      <c r="J144" s="17"/>
      <c r="K144" s="5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</row>
    <row r="145" spans="1:48" s="18" customFormat="1" ht="12.75" customHeight="1">
      <c r="A145" s="195">
        <v>7.3</v>
      </c>
      <c r="B145" s="193" t="s">
        <v>128</v>
      </c>
      <c r="C145" s="190">
        <v>1</v>
      </c>
      <c r="D145" s="203" t="s">
        <v>21</v>
      </c>
      <c r="E145" s="46"/>
      <c r="F145" s="386">
        <f t="shared" si="5"/>
        <v>0</v>
      </c>
      <c r="G145" s="16"/>
      <c r="H145" s="17"/>
      <c r="I145" s="17"/>
      <c r="J145" s="17"/>
      <c r="K145" s="5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</row>
    <row r="146" spans="1:48" s="18" customFormat="1" ht="12.75" customHeight="1">
      <c r="A146" s="195">
        <v>7.4</v>
      </c>
      <c r="B146" s="193" t="s">
        <v>129</v>
      </c>
      <c r="C146" s="190">
        <v>1</v>
      </c>
      <c r="D146" s="203" t="s">
        <v>21</v>
      </c>
      <c r="E146" s="46"/>
      <c r="F146" s="386">
        <f t="shared" si="5"/>
        <v>0</v>
      </c>
      <c r="G146" s="16"/>
      <c r="H146" s="17"/>
      <c r="I146" s="17"/>
      <c r="J146" s="17"/>
      <c r="K146" s="5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</row>
    <row r="147" spans="1:48" s="18" customFormat="1" ht="12.75" customHeight="1">
      <c r="A147" s="195">
        <v>7.6</v>
      </c>
      <c r="B147" s="193" t="s">
        <v>130</v>
      </c>
      <c r="C147" s="190">
        <v>1</v>
      </c>
      <c r="D147" s="203" t="s">
        <v>21</v>
      </c>
      <c r="E147" s="46"/>
      <c r="F147" s="386">
        <f t="shared" si="5"/>
        <v>0</v>
      </c>
      <c r="G147" s="16"/>
      <c r="H147" s="17"/>
      <c r="I147" s="17"/>
      <c r="J147" s="17"/>
      <c r="K147" s="5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</row>
    <row r="148" spans="1:48" s="18" customFormat="1" ht="12.75" customHeight="1">
      <c r="A148" s="195">
        <v>7.7</v>
      </c>
      <c r="B148" s="193" t="s">
        <v>131</v>
      </c>
      <c r="C148" s="190">
        <v>1</v>
      </c>
      <c r="D148" s="203" t="s">
        <v>21</v>
      </c>
      <c r="E148" s="46"/>
      <c r="F148" s="386">
        <f t="shared" si="5"/>
        <v>0</v>
      </c>
      <c r="G148" s="16"/>
      <c r="H148" s="17"/>
      <c r="I148" s="17"/>
      <c r="J148" s="17"/>
      <c r="K148" s="5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</row>
    <row r="149" spans="1:48" s="18" customFormat="1" ht="12.75" customHeight="1">
      <c r="A149" s="415">
        <v>7.8</v>
      </c>
      <c r="B149" s="416" t="s">
        <v>132</v>
      </c>
      <c r="C149" s="417">
        <v>1</v>
      </c>
      <c r="D149" s="418" t="s">
        <v>21</v>
      </c>
      <c r="E149" s="419"/>
      <c r="F149" s="420">
        <f t="shared" si="5"/>
        <v>0</v>
      </c>
      <c r="G149" s="16"/>
      <c r="H149" s="17"/>
      <c r="I149" s="17"/>
      <c r="J149" s="17"/>
      <c r="K149" s="5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</row>
    <row r="150" spans="1:48" s="18" customFormat="1" ht="12.75" customHeight="1">
      <c r="A150" s="195">
        <v>7.9</v>
      </c>
      <c r="B150" s="193" t="s">
        <v>133</v>
      </c>
      <c r="C150" s="190">
        <v>1</v>
      </c>
      <c r="D150" s="203" t="s">
        <v>21</v>
      </c>
      <c r="E150" s="46"/>
      <c r="F150" s="386">
        <f t="shared" si="5"/>
        <v>0</v>
      </c>
      <c r="G150" s="16"/>
      <c r="H150" s="17"/>
      <c r="I150" s="17"/>
      <c r="J150" s="17"/>
      <c r="K150" s="5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</row>
    <row r="151" spans="1:48" s="18" customFormat="1" ht="12.75" customHeight="1">
      <c r="A151" s="216">
        <v>7.1</v>
      </c>
      <c r="B151" s="193" t="s">
        <v>134</v>
      </c>
      <c r="C151" s="190">
        <v>1</v>
      </c>
      <c r="D151" s="203" t="s">
        <v>21</v>
      </c>
      <c r="E151" s="46"/>
      <c r="F151" s="386">
        <f t="shared" si="5"/>
        <v>0</v>
      </c>
      <c r="G151" s="16"/>
      <c r="H151" s="17"/>
      <c r="I151" s="17"/>
      <c r="J151" s="17"/>
      <c r="K151" s="5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</row>
    <row r="152" spans="1:48" s="18" customFormat="1" ht="12.75" customHeight="1">
      <c r="A152" s="216">
        <v>7.11</v>
      </c>
      <c r="B152" s="193" t="s">
        <v>135</v>
      </c>
      <c r="C152" s="190">
        <v>1</v>
      </c>
      <c r="D152" s="203" t="s">
        <v>21</v>
      </c>
      <c r="E152" s="46"/>
      <c r="F152" s="386">
        <f t="shared" si="5"/>
        <v>0</v>
      </c>
      <c r="G152" s="16"/>
      <c r="H152" s="17"/>
      <c r="I152" s="17"/>
      <c r="J152" s="17"/>
      <c r="K152" s="5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</row>
    <row r="153" spans="1:48" s="18" customFormat="1" ht="12.75" customHeight="1">
      <c r="A153" s="216">
        <v>7.12</v>
      </c>
      <c r="B153" s="193" t="s">
        <v>136</v>
      </c>
      <c r="C153" s="190">
        <v>1</v>
      </c>
      <c r="D153" s="203" t="s">
        <v>21</v>
      </c>
      <c r="E153" s="46"/>
      <c r="F153" s="386">
        <f t="shared" si="5"/>
        <v>0</v>
      </c>
      <c r="G153" s="16"/>
      <c r="H153" s="17"/>
      <c r="I153" s="17"/>
      <c r="J153" s="17"/>
      <c r="K153" s="5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</row>
    <row r="154" spans="1:48" s="18" customFormat="1" ht="12.75" customHeight="1">
      <c r="A154" s="192"/>
      <c r="B154" s="199"/>
      <c r="C154" s="190"/>
      <c r="D154" s="202"/>
      <c r="E154" s="46"/>
      <c r="F154" s="386">
        <f t="shared" si="5"/>
        <v>0</v>
      </c>
      <c r="G154" s="16"/>
      <c r="H154" s="17"/>
      <c r="I154" s="17"/>
      <c r="J154" s="17"/>
      <c r="K154" s="5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</row>
    <row r="155" spans="1:48" s="18" customFormat="1" ht="12.75" customHeight="1">
      <c r="A155" s="192">
        <v>8</v>
      </c>
      <c r="B155" s="189" t="s">
        <v>137</v>
      </c>
      <c r="C155" s="190"/>
      <c r="D155" s="202"/>
      <c r="E155" s="46"/>
      <c r="F155" s="386">
        <f t="shared" si="5"/>
        <v>0</v>
      </c>
      <c r="G155" s="16"/>
      <c r="H155" s="17"/>
      <c r="I155" s="17"/>
      <c r="J155" s="17"/>
      <c r="K155" s="5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</row>
    <row r="156" spans="1:48" s="18" customFormat="1" ht="12.75" customHeight="1">
      <c r="A156" s="195">
        <v>8.1</v>
      </c>
      <c r="B156" s="199" t="s">
        <v>138</v>
      </c>
      <c r="C156" s="190">
        <v>56.69</v>
      </c>
      <c r="D156" s="202" t="s">
        <v>17</v>
      </c>
      <c r="E156" s="46"/>
      <c r="F156" s="386">
        <f t="shared" si="5"/>
        <v>0</v>
      </c>
      <c r="G156" s="16"/>
      <c r="H156" s="17"/>
      <c r="I156" s="17"/>
      <c r="J156" s="17"/>
      <c r="K156" s="5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</row>
    <row r="157" spans="1:48" s="18" customFormat="1" ht="12.75" customHeight="1">
      <c r="A157" s="192"/>
      <c r="B157" s="199"/>
      <c r="C157" s="190"/>
      <c r="D157" s="202"/>
      <c r="E157" s="46"/>
      <c r="F157" s="386">
        <f t="shared" si="5"/>
        <v>0</v>
      </c>
      <c r="G157" s="16"/>
      <c r="H157" s="17"/>
      <c r="I157" s="17"/>
      <c r="J157" s="17"/>
      <c r="K157" s="5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</row>
    <row r="158" spans="1:48" s="18" customFormat="1" ht="12.75" customHeight="1">
      <c r="A158" s="192">
        <v>9</v>
      </c>
      <c r="B158" s="189" t="s">
        <v>139</v>
      </c>
      <c r="C158" s="190"/>
      <c r="D158" s="202"/>
      <c r="E158" s="46"/>
      <c r="F158" s="386">
        <f t="shared" si="5"/>
        <v>0</v>
      </c>
      <c r="G158" s="16"/>
      <c r="H158" s="17"/>
      <c r="I158" s="17"/>
      <c r="J158" s="17"/>
      <c r="K158" s="5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</row>
    <row r="159" spans="1:48" s="18" customFormat="1" ht="25.5">
      <c r="A159" s="195">
        <v>9.1</v>
      </c>
      <c r="B159" s="193" t="s">
        <v>493</v>
      </c>
      <c r="C159" s="190">
        <v>1</v>
      </c>
      <c r="D159" s="202" t="s">
        <v>21</v>
      </c>
      <c r="E159" s="46"/>
      <c r="F159" s="386">
        <f t="shared" si="5"/>
        <v>0</v>
      </c>
      <c r="G159" s="16"/>
      <c r="H159" s="17"/>
      <c r="I159" s="17"/>
      <c r="J159" s="17"/>
      <c r="K159" s="5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</row>
    <row r="160" spans="1:48" s="18" customFormat="1">
      <c r="A160" s="195">
        <v>9.1999999999999993</v>
      </c>
      <c r="B160" s="193" t="s">
        <v>140</v>
      </c>
      <c r="C160" s="190">
        <v>1</v>
      </c>
      <c r="D160" s="203" t="s">
        <v>21</v>
      </c>
      <c r="E160" s="46"/>
      <c r="F160" s="386">
        <f t="shared" si="5"/>
        <v>0</v>
      </c>
      <c r="G160" s="16"/>
      <c r="H160" s="17"/>
      <c r="I160" s="17"/>
      <c r="J160" s="17"/>
      <c r="K160" s="5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</row>
    <row r="161" spans="1:21" s="27" customFormat="1">
      <c r="A161" s="192"/>
      <c r="B161" s="199"/>
      <c r="C161" s="190"/>
      <c r="D161" s="202"/>
      <c r="E161" s="46"/>
      <c r="F161" s="386">
        <f t="shared" si="5"/>
        <v>0</v>
      </c>
      <c r="G161" s="16"/>
      <c r="H161" s="26"/>
      <c r="I161" s="17"/>
      <c r="J161" s="17"/>
      <c r="K161" s="11"/>
      <c r="L161" s="26"/>
      <c r="M161" s="26"/>
      <c r="N161" s="26"/>
      <c r="O161" s="26"/>
      <c r="P161" s="26"/>
      <c r="Q161" s="26"/>
      <c r="R161" s="26"/>
      <c r="S161" s="26"/>
      <c r="T161" s="26"/>
      <c r="U161" s="26"/>
    </row>
    <row r="162" spans="1:21" s="27" customFormat="1">
      <c r="A162" s="192">
        <v>10</v>
      </c>
      <c r="B162" s="218" t="s">
        <v>141</v>
      </c>
      <c r="C162" s="190"/>
      <c r="D162" s="191"/>
      <c r="E162" s="46"/>
      <c r="F162" s="386">
        <f t="shared" si="5"/>
        <v>0</v>
      </c>
      <c r="G162" s="16"/>
      <c r="H162" s="26"/>
      <c r="I162" s="17"/>
      <c r="J162" s="17"/>
      <c r="K162" s="11"/>
      <c r="L162" s="26"/>
      <c r="M162" s="26"/>
      <c r="N162" s="26"/>
      <c r="O162" s="26"/>
      <c r="P162" s="26"/>
      <c r="Q162" s="26"/>
      <c r="R162" s="26"/>
      <c r="S162" s="26"/>
      <c r="T162" s="26"/>
      <c r="U162" s="26"/>
    </row>
    <row r="163" spans="1:21" s="27" customFormat="1">
      <c r="A163" s="195">
        <v>10.1</v>
      </c>
      <c r="B163" s="219" t="s">
        <v>142</v>
      </c>
      <c r="C163" s="190">
        <v>2</v>
      </c>
      <c r="D163" s="191" t="s">
        <v>21</v>
      </c>
      <c r="E163" s="46"/>
      <c r="F163" s="386">
        <f t="shared" si="5"/>
        <v>0</v>
      </c>
      <c r="G163" s="16"/>
      <c r="H163" s="26"/>
      <c r="I163" s="17"/>
      <c r="J163" s="17"/>
      <c r="K163" s="11"/>
      <c r="L163" s="26"/>
      <c r="M163" s="26"/>
      <c r="N163" s="26"/>
      <c r="O163" s="26"/>
      <c r="P163" s="26"/>
      <c r="Q163" s="26"/>
      <c r="R163" s="26"/>
      <c r="S163" s="26"/>
      <c r="T163" s="26"/>
      <c r="U163" s="26"/>
    </row>
    <row r="164" spans="1:21" s="33" customFormat="1">
      <c r="A164" s="195">
        <v>10.199999999999999</v>
      </c>
      <c r="B164" s="219" t="s">
        <v>143</v>
      </c>
      <c r="C164" s="190">
        <v>1</v>
      </c>
      <c r="D164" s="191" t="s">
        <v>21</v>
      </c>
      <c r="E164" s="46"/>
      <c r="F164" s="386">
        <f t="shared" si="5"/>
        <v>0</v>
      </c>
      <c r="G164" s="16"/>
      <c r="H164" s="26"/>
      <c r="I164" s="17"/>
      <c r="J164" s="17"/>
      <c r="K164" s="11"/>
      <c r="L164" s="26"/>
      <c r="M164" s="26"/>
      <c r="N164" s="26"/>
      <c r="O164" s="26"/>
      <c r="P164" s="26"/>
      <c r="Q164" s="26"/>
      <c r="R164" s="26"/>
      <c r="S164" s="26"/>
      <c r="T164" s="26"/>
      <c r="U164" s="26"/>
    </row>
    <row r="165" spans="1:21" s="27" customFormat="1">
      <c r="A165" s="195">
        <v>10.3</v>
      </c>
      <c r="B165" s="219" t="s">
        <v>144</v>
      </c>
      <c r="C165" s="190">
        <v>1</v>
      </c>
      <c r="D165" s="191" t="s">
        <v>21</v>
      </c>
      <c r="E165" s="46"/>
      <c r="F165" s="386">
        <f t="shared" si="5"/>
        <v>0</v>
      </c>
      <c r="G165" s="16"/>
      <c r="H165" s="26"/>
      <c r="I165" s="17"/>
      <c r="J165" s="17"/>
      <c r="K165" s="11"/>
      <c r="L165" s="26"/>
      <c r="M165" s="26"/>
      <c r="N165" s="26"/>
      <c r="O165" s="26"/>
      <c r="P165" s="26"/>
      <c r="Q165" s="26"/>
      <c r="R165" s="26"/>
      <c r="S165" s="26"/>
      <c r="T165" s="26"/>
      <c r="U165" s="26"/>
    </row>
    <row r="166" spans="1:21" s="27" customFormat="1" ht="25.5">
      <c r="A166" s="195">
        <v>10.4</v>
      </c>
      <c r="B166" s="219" t="s">
        <v>145</v>
      </c>
      <c r="C166" s="190">
        <v>1</v>
      </c>
      <c r="D166" s="191" t="s">
        <v>21</v>
      </c>
      <c r="E166" s="46"/>
      <c r="F166" s="386">
        <f t="shared" si="5"/>
        <v>0</v>
      </c>
      <c r="G166" s="16"/>
      <c r="H166" s="26"/>
      <c r="I166" s="17"/>
      <c r="J166" s="17"/>
      <c r="K166" s="11"/>
      <c r="L166" s="26"/>
      <c r="M166" s="26"/>
      <c r="N166" s="26"/>
      <c r="O166" s="26"/>
      <c r="P166" s="26"/>
      <c r="Q166" s="26"/>
      <c r="R166" s="26"/>
      <c r="S166" s="26"/>
      <c r="T166" s="26"/>
      <c r="U166" s="26"/>
    </row>
    <row r="167" spans="1:21" s="27" customFormat="1">
      <c r="A167" s="192"/>
      <c r="B167" s="219"/>
      <c r="C167" s="190"/>
      <c r="D167" s="191"/>
      <c r="E167" s="46"/>
      <c r="F167" s="386">
        <f t="shared" si="5"/>
        <v>0</v>
      </c>
      <c r="G167" s="16"/>
      <c r="H167" s="26"/>
      <c r="I167" s="17"/>
      <c r="J167" s="17"/>
      <c r="K167" s="11"/>
      <c r="L167" s="26"/>
      <c r="M167" s="26"/>
      <c r="N167" s="26"/>
      <c r="O167" s="26"/>
      <c r="P167" s="26"/>
      <c r="Q167" s="26"/>
      <c r="R167" s="26"/>
      <c r="S167" s="26"/>
      <c r="T167" s="26"/>
      <c r="U167" s="26"/>
    </row>
    <row r="168" spans="1:21" s="27" customFormat="1">
      <c r="A168" s="195">
        <v>11</v>
      </c>
      <c r="B168" s="219" t="s">
        <v>146</v>
      </c>
      <c r="C168" s="190">
        <v>1</v>
      </c>
      <c r="D168" s="191" t="s">
        <v>21</v>
      </c>
      <c r="E168" s="46"/>
      <c r="F168" s="386">
        <f t="shared" si="5"/>
        <v>0</v>
      </c>
      <c r="G168" s="16"/>
      <c r="H168" s="26"/>
      <c r="I168" s="17"/>
      <c r="J168" s="17"/>
      <c r="K168" s="11"/>
      <c r="L168" s="26"/>
      <c r="M168" s="26"/>
      <c r="N168" s="26"/>
      <c r="O168" s="26"/>
      <c r="P168" s="26"/>
      <c r="Q168" s="26"/>
      <c r="R168" s="26"/>
      <c r="S168" s="26"/>
      <c r="T168" s="26"/>
      <c r="U168" s="26"/>
    </row>
    <row r="169" spans="1:21" s="27" customFormat="1">
      <c r="A169" s="195">
        <v>12</v>
      </c>
      <c r="B169" s="215" t="s">
        <v>103</v>
      </c>
      <c r="C169" s="190">
        <v>1</v>
      </c>
      <c r="D169" s="203" t="s">
        <v>21</v>
      </c>
      <c r="E169" s="46"/>
      <c r="F169" s="386">
        <f t="shared" si="5"/>
        <v>0</v>
      </c>
      <c r="G169" s="16"/>
      <c r="H169" s="26"/>
      <c r="I169" s="17"/>
      <c r="J169" s="17"/>
      <c r="K169" s="11"/>
      <c r="L169" s="26"/>
      <c r="M169" s="26"/>
      <c r="N169" s="26"/>
      <c r="O169" s="26"/>
      <c r="P169" s="26"/>
      <c r="Q169" s="26"/>
      <c r="R169" s="26"/>
      <c r="S169" s="26"/>
      <c r="T169" s="26"/>
      <c r="U169" s="26"/>
    </row>
    <row r="170" spans="1:21" s="27" customFormat="1">
      <c r="A170" s="220"/>
      <c r="B170" s="221" t="s">
        <v>484</v>
      </c>
      <c r="C170" s="222"/>
      <c r="D170" s="223"/>
      <c r="E170" s="105"/>
      <c r="F170" s="387">
        <f>SUM(F114:F169)</f>
        <v>0</v>
      </c>
      <c r="G170" s="16"/>
      <c r="H170" s="26"/>
      <c r="I170" s="17"/>
      <c r="J170" s="17"/>
      <c r="K170" s="11"/>
      <c r="L170" s="26"/>
      <c r="M170" s="26"/>
      <c r="N170" s="26"/>
      <c r="O170" s="26"/>
      <c r="P170" s="26"/>
      <c r="Q170" s="26"/>
      <c r="R170" s="26"/>
      <c r="S170" s="26"/>
      <c r="T170" s="26"/>
      <c r="U170" s="26"/>
    </row>
    <row r="171" spans="1:21" s="27" customFormat="1">
      <c r="A171" s="195"/>
      <c r="B171" s="215"/>
      <c r="C171" s="190"/>
      <c r="D171" s="203"/>
      <c r="E171" s="46"/>
      <c r="F171" s="386"/>
      <c r="G171" s="16"/>
      <c r="H171" s="26"/>
      <c r="I171" s="17"/>
      <c r="J171" s="17"/>
      <c r="K171" s="11"/>
      <c r="L171" s="26"/>
      <c r="M171" s="26"/>
      <c r="N171" s="26"/>
      <c r="O171" s="26"/>
      <c r="P171" s="26"/>
      <c r="Q171" s="26"/>
      <c r="R171" s="26"/>
      <c r="S171" s="26"/>
      <c r="T171" s="26"/>
      <c r="U171" s="26"/>
    </row>
    <row r="172" spans="1:21" s="27" customFormat="1">
      <c r="A172" s="224" t="s">
        <v>468</v>
      </c>
      <c r="B172" s="225" t="s">
        <v>465</v>
      </c>
      <c r="C172" s="226"/>
      <c r="D172" s="227"/>
      <c r="E172" s="106"/>
      <c r="F172" s="388"/>
      <c r="G172" s="16"/>
      <c r="H172" s="26"/>
      <c r="I172" s="17"/>
      <c r="J172" s="17"/>
      <c r="K172" s="11"/>
      <c r="L172" s="26"/>
      <c r="M172" s="26"/>
      <c r="N172" s="26"/>
      <c r="O172" s="26"/>
      <c r="P172" s="26"/>
      <c r="Q172" s="26"/>
      <c r="R172" s="26"/>
      <c r="S172" s="26"/>
      <c r="T172" s="26"/>
      <c r="U172" s="26"/>
    </row>
    <row r="173" spans="1:21" s="27" customFormat="1">
      <c r="A173" s="228"/>
      <c r="B173" s="229"/>
      <c r="C173" s="226"/>
      <c r="D173" s="227"/>
      <c r="E173" s="106"/>
      <c r="F173" s="388"/>
      <c r="G173" s="16"/>
      <c r="H173" s="26"/>
      <c r="I173" s="17"/>
      <c r="J173" s="17"/>
      <c r="K173" s="11"/>
      <c r="L173" s="26"/>
      <c r="M173" s="26"/>
      <c r="N173" s="26"/>
      <c r="O173" s="26"/>
      <c r="P173" s="26"/>
      <c r="Q173" s="26"/>
      <c r="R173" s="26"/>
      <c r="S173" s="26"/>
      <c r="T173" s="26"/>
      <c r="U173" s="26"/>
    </row>
    <row r="174" spans="1:21" s="27" customFormat="1">
      <c r="A174" s="228">
        <v>1</v>
      </c>
      <c r="B174" s="229" t="s">
        <v>9</v>
      </c>
      <c r="C174" s="230">
        <v>3</v>
      </c>
      <c r="D174" s="227" t="s">
        <v>21</v>
      </c>
      <c r="E174" s="107"/>
      <c r="F174" s="388">
        <f t="shared" ref="F174:F192" si="7">ROUND(C174*E174,2)</f>
        <v>0</v>
      </c>
      <c r="G174" s="16"/>
      <c r="H174" s="26"/>
      <c r="I174" s="17"/>
      <c r="J174" s="17"/>
      <c r="K174" s="11"/>
      <c r="L174" s="26"/>
      <c r="M174" s="26"/>
      <c r="N174" s="26"/>
      <c r="O174" s="26"/>
      <c r="P174" s="26"/>
      <c r="Q174" s="26"/>
      <c r="R174" s="26"/>
      <c r="S174" s="26"/>
      <c r="T174" s="26"/>
      <c r="U174" s="26"/>
    </row>
    <row r="175" spans="1:21" s="27" customFormat="1">
      <c r="A175" s="228">
        <v>2</v>
      </c>
      <c r="B175" s="229" t="s">
        <v>11</v>
      </c>
      <c r="C175" s="230">
        <v>3</v>
      </c>
      <c r="D175" s="227" t="s">
        <v>21</v>
      </c>
      <c r="E175" s="107"/>
      <c r="F175" s="388">
        <f t="shared" si="7"/>
        <v>0</v>
      </c>
      <c r="G175" s="16"/>
      <c r="H175" s="26"/>
      <c r="I175" s="17"/>
      <c r="J175" s="17"/>
      <c r="K175" s="11"/>
      <c r="L175" s="26"/>
      <c r="M175" s="26"/>
      <c r="N175" s="26"/>
      <c r="O175" s="26"/>
      <c r="P175" s="26"/>
      <c r="Q175" s="26"/>
      <c r="R175" s="26"/>
      <c r="S175" s="26"/>
      <c r="T175" s="26"/>
      <c r="U175" s="26"/>
    </row>
    <row r="176" spans="1:21" s="27" customFormat="1">
      <c r="A176" s="228"/>
      <c r="B176" s="229"/>
      <c r="C176" s="230">
        <v>0</v>
      </c>
      <c r="D176" s="227"/>
      <c r="E176" s="107"/>
      <c r="F176" s="388"/>
      <c r="G176" s="16"/>
      <c r="H176" s="26"/>
      <c r="I176" s="17"/>
      <c r="J176" s="17"/>
      <c r="K176" s="11"/>
      <c r="L176" s="26"/>
      <c r="M176" s="26"/>
      <c r="N176" s="26"/>
      <c r="O176" s="26"/>
      <c r="P176" s="26"/>
      <c r="Q176" s="26"/>
      <c r="R176" s="26"/>
      <c r="S176" s="26"/>
      <c r="T176" s="26"/>
      <c r="U176" s="26"/>
    </row>
    <row r="177" spans="1:21" s="27" customFormat="1">
      <c r="A177" s="231">
        <v>3</v>
      </c>
      <c r="B177" s="232" t="s">
        <v>453</v>
      </c>
      <c r="C177" s="230">
        <v>0</v>
      </c>
      <c r="D177" s="227"/>
      <c r="E177" s="107"/>
      <c r="F177" s="388"/>
      <c r="G177" s="16"/>
      <c r="H177" s="26"/>
      <c r="I177" s="17"/>
      <c r="J177" s="17"/>
      <c r="K177" s="11"/>
      <c r="L177" s="26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1" s="27" customFormat="1">
      <c r="A178" s="233">
        <v>3.1</v>
      </c>
      <c r="B178" s="229" t="s">
        <v>454</v>
      </c>
      <c r="C178" s="230">
        <v>1.6500000000000001</v>
      </c>
      <c r="D178" s="227" t="s">
        <v>18</v>
      </c>
      <c r="E178" s="107"/>
      <c r="F178" s="388">
        <f t="shared" si="7"/>
        <v>0</v>
      </c>
      <c r="G178" s="16"/>
      <c r="H178" s="26"/>
      <c r="I178" s="17"/>
      <c r="J178" s="17"/>
      <c r="K178" s="11"/>
      <c r="L178" s="26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1" s="27" customFormat="1">
      <c r="A179" s="233">
        <v>3.2</v>
      </c>
      <c r="B179" s="229" t="s">
        <v>455</v>
      </c>
      <c r="C179" s="230">
        <v>0.54</v>
      </c>
      <c r="D179" s="227" t="s">
        <v>18</v>
      </c>
      <c r="E179" s="107"/>
      <c r="F179" s="388">
        <f t="shared" si="7"/>
        <v>0</v>
      </c>
      <c r="G179" s="16"/>
      <c r="H179" s="26"/>
      <c r="I179" s="17"/>
      <c r="J179" s="17"/>
      <c r="K179" s="11"/>
      <c r="L179" s="26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1" s="27" customFormat="1">
      <c r="A180" s="233">
        <v>3.3</v>
      </c>
      <c r="B180" s="229" t="s">
        <v>456</v>
      </c>
      <c r="C180" s="230">
        <v>2.52</v>
      </c>
      <c r="D180" s="227" t="s">
        <v>18</v>
      </c>
      <c r="E180" s="107"/>
      <c r="F180" s="388">
        <f t="shared" si="7"/>
        <v>0</v>
      </c>
      <c r="G180" s="16"/>
      <c r="H180" s="26"/>
      <c r="I180" s="17"/>
      <c r="J180" s="17"/>
      <c r="K180" s="11"/>
      <c r="L180" s="26"/>
      <c r="M180" s="26"/>
      <c r="N180" s="26"/>
      <c r="O180" s="26"/>
      <c r="P180" s="26"/>
      <c r="Q180" s="26"/>
      <c r="R180" s="26"/>
      <c r="S180" s="26"/>
      <c r="T180" s="26"/>
      <c r="U180" s="26"/>
    </row>
    <row r="181" spans="1:21" s="27" customFormat="1">
      <c r="A181" s="234"/>
      <c r="B181" s="229"/>
      <c r="C181" s="230">
        <v>0</v>
      </c>
      <c r="D181" s="227"/>
      <c r="E181" s="107"/>
      <c r="F181" s="388"/>
      <c r="G181" s="16"/>
      <c r="H181" s="26"/>
      <c r="I181" s="17"/>
      <c r="J181" s="17"/>
      <c r="K181" s="11"/>
      <c r="L181" s="26"/>
      <c r="M181" s="26"/>
      <c r="N181" s="26"/>
      <c r="O181" s="26"/>
      <c r="P181" s="26"/>
      <c r="Q181" s="26"/>
      <c r="R181" s="26"/>
      <c r="S181" s="26"/>
      <c r="T181" s="26"/>
      <c r="U181" s="26"/>
    </row>
    <row r="182" spans="1:21" s="27" customFormat="1">
      <c r="A182" s="231">
        <v>4</v>
      </c>
      <c r="B182" s="225" t="s">
        <v>457</v>
      </c>
      <c r="C182" s="230">
        <v>0</v>
      </c>
      <c r="D182" s="227"/>
      <c r="E182" s="107"/>
      <c r="F182" s="388"/>
      <c r="G182" s="16"/>
      <c r="H182" s="26"/>
      <c r="I182" s="17"/>
      <c r="J182" s="17"/>
      <c r="K182" s="11"/>
      <c r="L182" s="26"/>
      <c r="M182" s="26"/>
      <c r="N182" s="26"/>
      <c r="O182" s="26"/>
      <c r="P182" s="26"/>
      <c r="Q182" s="26"/>
      <c r="R182" s="26"/>
      <c r="S182" s="26"/>
      <c r="T182" s="26"/>
      <c r="U182" s="26"/>
    </row>
    <row r="183" spans="1:21" s="27" customFormat="1">
      <c r="A183" s="233">
        <v>4.0999999999999996</v>
      </c>
      <c r="B183" s="229" t="s">
        <v>458</v>
      </c>
      <c r="C183" s="230">
        <v>26.46</v>
      </c>
      <c r="D183" s="227" t="s">
        <v>17</v>
      </c>
      <c r="E183" s="107"/>
      <c r="F183" s="388">
        <f t="shared" si="7"/>
        <v>0</v>
      </c>
      <c r="G183" s="16"/>
      <c r="H183" s="26"/>
      <c r="I183" s="17"/>
      <c r="J183" s="17"/>
      <c r="K183" s="11"/>
      <c r="L183" s="26"/>
      <c r="M183" s="26"/>
      <c r="N183" s="26"/>
      <c r="O183" s="26"/>
      <c r="P183" s="26"/>
      <c r="Q183" s="26"/>
      <c r="R183" s="26"/>
      <c r="S183" s="26"/>
      <c r="T183" s="26"/>
      <c r="U183" s="26"/>
    </row>
    <row r="184" spans="1:21" s="27" customFormat="1">
      <c r="A184" s="233"/>
      <c r="B184" s="229"/>
      <c r="C184" s="230">
        <v>0</v>
      </c>
      <c r="D184" s="227"/>
      <c r="E184" s="107"/>
      <c r="F184" s="388"/>
      <c r="G184" s="16"/>
      <c r="H184" s="26"/>
      <c r="I184" s="17"/>
      <c r="J184" s="17"/>
      <c r="K184" s="11"/>
      <c r="L184" s="26"/>
      <c r="M184" s="26"/>
      <c r="N184" s="26"/>
      <c r="O184" s="26"/>
      <c r="P184" s="26"/>
      <c r="Q184" s="26"/>
      <c r="R184" s="26"/>
      <c r="S184" s="26"/>
      <c r="T184" s="26"/>
      <c r="U184" s="26"/>
    </row>
    <row r="185" spans="1:21" s="27" customFormat="1">
      <c r="A185" s="231">
        <v>5</v>
      </c>
      <c r="B185" s="225" t="s">
        <v>459</v>
      </c>
      <c r="C185" s="230">
        <v>0</v>
      </c>
      <c r="D185" s="227"/>
      <c r="E185" s="107"/>
      <c r="F185" s="388"/>
      <c r="G185" s="16"/>
      <c r="H185" s="26"/>
      <c r="I185" s="17"/>
      <c r="J185" s="17"/>
      <c r="K185" s="11"/>
      <c r="L185" s="26"/>
      <c r="M185" s="26"/>
      <c r="N185" s="26"/>
      <c r="O185" s="26"/>
      <c r="P185" s="26"/>
      <c r="Q185" s="26"/>
      <c r="R185" s="26"/>
      <c r="S185" s="26"/>
      <c r="T185" s="26"/>
      <c r="U185" s="26"/>
    </row>
    <row r="186" spans="1:21" s="27" customFormat="1">
      <c r="A186" s="233">
        <v>5.0999999999999996</v>
      </c>
      <c r="B186" s="229" t="s">
        <v>178</v>
      </c>
      <c r="C186" s="230">
        <v>26.46</v>
      </c>
      <c r="D186" s="227" t="s">
        <v>17</v>
      </c>
      <c r="E186" s="107"/>
      <c r="F186" s="388">
        <f t="shared" si="7"/>
        <v>0</v>
      </c>
      <c r="G186" s="16"/>
      <c r="H186" s="26"/>
      <c r="I186" s="17"/>
      <c r="J186" s="17"/>
      <c r="K186" s="11"/>
      <c r="L186" s="26"/>
      <c r="M186" s="26"/>
      <c r="N186" s="26"/>
      <c r="O186" s="26"/>
      <c r="P186" s="26"/>
      <c r="Q186" s="26"/>
      <c r="R186" s="26"/>
      <c r="S186" s="26"/>
      <c r="T186" s="26"/>
      <c r="U186" s="26"/>
    </row>
    <row r="187" spans="1:21" s="27" customFormat="1">
      <c r="A187" s="233">
        <v>5.2</v>
      </c>
      <c r="B187" s="229" t="s">
        <v>460</v>
      </c>
      <c r="C187" s="230">
        <v>6.75</v>
      </c>
      <c r="D187" s="227" t="s">
        <v>17</v>
      </c>
      <c r="E187" s="107"/>
      <c r="F187" s="388">
        <f t="shared" si="7"/>
        <v>0</v>
      </c>
      <c r="G187" s="16"/>
      <c r="H187" s="26"/>
      <c r="I187" s="17"/>
      <c r="J187" s="17"/>
      <c r="K187" s="11"/>
      <c r="L187" s="26"/>
      <c r="M187" s="26"/>
      <c r="N187" s="26"/>
      <c r="O187" s="26"/>
      <c r="P187" s="26"/>
      <c r="Q187" s="26"/>
      <c r="R187" s="26"/>
      <c r="S187" s="26"/>
      <c r="T187" s="26"/>
      <c r="U187" s="26"/>
    </row>
    <row r="188" spans="1:21" s="27" customFormat="1">
      <c r="A188" s="233">
        <v>5.3</v>
      </c>
      <c r="B188" s="229" t="s">
        <v>461</v>
      </c>
      <c r="C188" s="230">
        <v>6.75</v>
      </c>
      <c r="D188" s="227" t="s">
        <v>17</v>
      </c>
      <c r="E188" s="107"/>
      <c r="F188" s="388">
        <f t="shared" si="7"/>
        <v>0</v>
      </c>
      <c r="G188" s="16"/>
      <c r="H188" s="26"/>
      <c r="I188" s="17"/>
      <c r="J188" s="17"/>
      <c r="K188" s="11"/>
      <c r="L188" s="26"/>
      <c r="M188" s="26"/>
      <c r="N188" s="26"/>
      <c r="O188" s="26"/>
      <c r="P188" s="26"/>
      <c r="Q188" s="26"/>
      <c r="R188" s="26"/>
      <c r="S188" s="26"/>
      <c r="T188" s="26"/>
      <c r="U188" s="26"/>
    </row>
    <row r="189" spans="1:21" s="27" customFormat="1">
      <c r="A189" s="233">
        <v>5.4</v>
      </c>
      <c r="B189" s="229" t="s">
        <v>462</v>
      </c>
      <c r="C189" s="230">
        <v>6.75</v>
      </c>
      <c r="D189" s="227" t="s">
        <v>17</v>
      </c>
      <c r="E189" s="107"/>
      <c r="F189" s="388">
        <f t="shared" si="7"/>
        <v>0</v>
      </c>
      <c r="G189" s="16"/>
      <c r="H189" s="26"/>
      <c r="I189" s="17"/>
      <c r="J189" s="17"/>
      <c r="K189" s="11"/>
      <c r="L189" s="26"/>
      <c r="M189" s="26"/>
      <c r="N189" s="26"/>
      <c r="O189" s="26"/>
      <c r="P189" s="26"/>
      <c r="Q189" s="26"/>
      <c r="R189" s="26"/>
      <c r="S189" s="26"/>
      <c r="T189" s="26"/>
      <c r="U189" s="26"/>
    </row>
    <row r="190" spans="1:21" s="27" customFormat="1">
      <c r="A190" s="233">
        <v>5.5</v>
      </c>
      <c r="B190" s="229" t="s">
        <v>90</v>
      </c>
      <c r="C190" s="230">
        <v>36</v>
      </c>
      <c r="D190" s="227" t="s">
        <v>10</v>
      </c>
      <c r="E190" s="107"/>
      <c r="F190" s="388">
        <f t="shared" si="7"/>
        <v>0</v>
      </c>
      <c r="G190" s="16"/>
      <c r="H190" s="26"/>
      <c r="I190" s="17"/>
      <c r="J190" s="17"/>
      <c r="K190" s="11"/>
      <c r="L190" s="26"/>
      <c r="M190" s="26"/>
      <c r="N190" s="26"/>
      <c r="O190" s="26"/>
      <c r="P190" s="26"/>
      <c r="Q190" s="26"/>
      <c r="R190" s="26"/>
      <c r="S190" s="26"/>
      <c r="T190" s="26"/>
      <c r="U190" s="26"/>
    </row>
    <row r="191" spans="1:21" s="27" customFormat="1">
      <c r="A191" s="233"/>
      <c r="B191" s="229"/>
      <c r="C191" s="230">
        <v>0</v>
      </c>
      <c r="D191" s="227"/>
      <c r="E191" s="107"/>
      <c r="F191" s="388"/>
      <c r="G191" s="16"/>
      <c r="H191" s="26"/>
      <c r="I191" s="17"/>
      <c r="J191" s="17"/>
      <c r="K191" s="11"/>
      <c r="L191" s="26"/>
      <c r="M191" s="26"/>
      <c r="N191" s="26"/>
      <c r="O191" s="26"/>
      <c r="P191" s="26"/>
      <c r="Q191" s="26"/>
      <c r="R191" s="26"/>
      <c r="S191" s="26"/>
      <c r="T191" s="26"/>
      <c r="U191" s="26"/>
    </row>
    <row r="192" spans="1:21" s="27" customFormat="1" ht="25.5">
      <c r="A192" s="228">
        <v>6</v>
      </c>
      <c r="B192" s="229" t="s">
        <v>463</v>
      </c>
      <c r="C192" s="230">
        <v>3</v>
      </c>
      <c r="D192" s="235" t="s">
        <v>21</v>
      </c>
      <c r="E192" s="108"/>
      <c r="F192" s="388">
        <f t="shared" si="7"/>
        <v>0</v>
      </c>
      <c r="G192" s="16"/>
      <c r="H192" s="26"/>
      <c r="I192" s="17"/>
      <c r="J192" s="17"/>
      <c r="K192" s="11"/>
      <c r="L192" s="26"/>
      <c r="M192" s="26"/>
      <c r="N192" s="26"/>
      <c r="O192" s="26"/>
      <c r="P192" s="26"/>
      <c r="Q192" s="26"/>
      <c r="R192" s="26"/>
      <c r="S192" s="26"/>
      <c r="T192" s="26"/>
      <c r="U192" s="26"/>
    </row>
    <row r="193" spans="1:21" s="27" customFormat="1">
      <c r="A193" s="236"/>
      <c r="B193" s="237" t="s">
        <v>485</v>
      </c>
      <c r="C193" s="238"/>
      <c r="D193" s="239"/>
      <c r="E193" s="109"/>
      <c r="F193" s="389">
        <f>SUM(F174:F192)</f>
        <v>0</v>
      </c>
      <c r="G193" s="16"/>
      <c r="H193" s="26"/>
      <c r="I193" s="17"/>
      <c r="J193" s="17"/>
      <c r="K193" s="11"/>
      <c r="L193" s="26"/>
      <c r="M193" s="26"/>
      <c r="N193" s="26"/>
      <c r="O193" s="26"/>
      <c r="P193" s="26"/>
      <c r="Q193" s="26"/>
      <c r="R193" s="26"/>
      <c r="S193" s="26"/>
      <c r="T193" s="26"/>
      <c r="U193" s="26"/>
    </row>
    <row r="194" spans="1:21" s="27" customFormat="1">
      <c r="A194" s="195"/>
      <c r="B194" s="215"/>
      <c r="C194" s="190"/>
      <c r="D194" s="203"/>
      <c r="E194" s="46"/>
      <c r="F194" s="386"/>
      <c r="G194" s="16"/>
      <c r="H194" s="26"/>
      <c r="I194" s="17"/>
      <c r="J194" s="17"/>
      <c r="K194" s="11"/>
      <c r="L194" s="26"/>
      <c r="M194" s="26"/>
      <c r="N194" s="26"/>
      <c r="O194" s="26"/>
      <c r="P194" s="26"/>
      <c r="Q194" s="26"/>
      <c r="R194" s="26"/>
      <c r="S194" s="26"/>
      <c r="T194" s="26"/>
      <c r="U194" s="26"/>
    </row>
    <row r="195" spans="1:21" s="27" customFormat="1">
      <c r="A195" s="185"/>
      <c r="B195" s="186" t="s">
        <v>486</v>
      </c>
      <c r="C195" s="187"/>
      <c r="D195" s="44"/>
      <c r="E195" s="99"/>
      <c r="F195" s="382">
        <f>+F193+F170+F110</f>
        <v>0</v>
      </c>
      <c r="G195" s="16"/>
      <c r="H195" s="26"/>
      <c r="I195" s="17"/>
      <c r="J195" s="17"/>
      <c r="K195" s="11"/>
      <c r="L195" s="26"/>
      <c r="M195" s="26"/>
      <c r="N195" s="26"/>
      <c r="O195" s="26"/>
      <c r="P195" s="26"/>
      <c r="Q195" s="26"/>
      <c r="R195" s="26"/>
      <c r="S195" s="26"/>
      <c r="T195" s="26"/>
      <c r="U195" s="26"/>
    </row>
    <row r="196" spans="1:21" s="27" customFormat="1">
      <c r="A196" s="195"/>
      <c r="B196" s="215"/>
      <c r="C196" s="190"/>
      <c r="D196" s="203"/>
      <c r="E196" s="46"/>
      <c r="F196" s="386"/>
      <c r="G196" s="16"/>
      <c r="H196" s="26"/>
      <c r="I196" s="17"/>
      <c r="J196" s="17"/>
      <c r="K196" s="11"/>
      <c r="L196" s="26"/>
      <c r="M196" s="26"/>
      <c r="N196" s="26"/>
      <c r="O196" s="26"/>
      <c r="P196" s="26"/>
      <c r="Q196" s="26"/>
      <c r="R196" s="26"/>
      <c r="S196" s="26"/>
      <c r="T196" s="26"/>
      <c r="U196" s="26"/>
    </row>
    <row r="197" spans="1:21" s="27" customFormat="1">
      <c r="A197" s="47" t="s">
        <v>104</v>
      </c>
      <c r="B197" s="240" t="s">
        <v>171</v>
      </c>
      <c r="C197" s="241"/>
      <c r="D197" s="242"/>
      <c r="E197" s="110"/>
      <c r="F197" s="390"/>
      <c r="G197" s="16"/>
      <c r="H197" s="26"/>
      <c r="I197" s="17"/>
      <c r="J197" s="17"/>
      <c r="K197" s="11"/>
      <c r="L197" s="26"/>
      <c r="M197" s="26"/>
      <c r="N197" s="26"/>
      <c r="O197" s="26"/>
      <c r="P197" s="26"/>
      <c r="Q197" s="26"/>
      <c r="R197" s="26"/>
      <c r="S197" s="26"/>
      <c r="T197" s="26"/>
      <c r="U197" s="26"/>
    </row>
    <row r="198" spans="1:21" s="27" customFormat="1">
      <c r="A198" s="48"/>
      <c r="B198" s="243"/>
      <c r="C198" s="241"/>
      <c r="D198" s="242"/>
      <c r="E198" s="110"/>
      <c r="F198" s="390"/>
      <c r="G198" s="16"/>
      <c r="H198" s="26"/>
      <c r="I198" s="17"/>
      <c r="J198" s="17"/>
      <c r="K198" s="11"/>
      <c r="L198" s="26"/>
      <c r="M198" s="26"/>
      <c r="N198" s="26"/>
      <c r="O198" s="26"/>
      <c r="P198" s="26"/>
      <c r="Q198" s="26"/>
      <c r="R198" s="26"/>
      <c r="S198" s="26"/>
      <c r="T198" s="26"/>
      <c r="U198" s="26"/>
    </row>
    <row r="199" spans="1:21" s="27" customFormat="1">
      <c r="A199" s="50">
        <v>1</v>
      </c>
      <c r="B199" s="243" t="s">
        <v>9</v>
      </c>
      <c r="C199" s="241">
        <v>1</v>
      </c>
      <c r="D199" s="242" t="s">
        <v>21</v>
      </c>
      <c r="E199" s="110"/>
      <c r="F199" s="390">
        <f>+C199*E199</f>
        <v>0</v>
      </c>
      <c r="G199" s="16"/>
      <c r="H199" s="26"/>
      <c r="I199" s="17"/>
      <c r="J199" s="17"/>
      <c r="K199" s="11"/>
      <c r="L199" s="26"/>
      <c r="M199" s="26"/>
      <c r="N199" s="26"/>
      <c r="O199" s="26"/>
      <c r="P199" s="26"/>
      <c r="Q199" s="26"/>
      <c r="R199" s="26"/>
      <c r="S199" s="26"/>
      <c r="T199" s="26"/>
      <c r="U199" s="26"/>
    </row>
    <row r="200" spans="1:21" s="27" customFormat="1">
      <c r="A200" s="48"/>
      <c r="B200" s="243"/>
      <c r="C200" s="241"/>
      <c r="D200" s="242"/>
      <c r="E200" s="110"/>
      <c r="F200" s="390">
        <f t="shared" ref="F200:F242" si="8">+C200*E200</f>
        <v>0</v>
      </c>
      <c r="G200" s="16"/>
      <c r="H200" s="26"/>
      <c r="I200" s="17"/>
      <c r="J200" s="17"/>
      <c r="K200" s="11"/>
      <c r="L200" s="26"/>
      <c r="M200" s="26"/>
      <c r="N200" s="26"/>
      <c r="O200" s="26"/>
      <c r="P200" s="26"/>
      <c r="Q200" s="26"/>
      <c r="R200" s="26"/>
      <c r="S200" s="26"/>
      <c r="T200" s="26"/>
      <c r="U200" s="26"/>
    </row>
    <row r="201" spans="1:21" s="27" customFormat="1">
      <c r="A201" s="50">
        <v>2</v>
      </c>
      <c r="B201" s="243" t="s">
        <v>11</v>
      </c>
      <c r="C201" s="241">
        <v>1</v>
      </c>
      <c r="D201" s="242" t="s">
        <v>21</v>
      </c>
      <c r="E201" s="110"/>
      <c r="F201" s="390">
        <f t="shared" si="8"/>
        <v>0</v>
      </c>
      <c r="G201" s="16"/>
      <c r="H201" s="26"/>
      <c r="I201" s="17"/>
      <c r="J201" s="17"/>
      <c r="K201" s="11"/>
      <c r="L201" s="26"/>
      <c r="M201" s="26"/>
      <c r="N201" s="26"/>
      <c r="O201" s="26"/>
      <c r="P201" s="26"/>
      <c r="Q201" s="26"/>
      <c r="R201" s="26"/>
      <c r="S201" s="26"/>
      <c r="T201" s="26"/>
      <c r="U201" s="26"/>
    </row>
    <row r="202" spans="1:21" s="27" customFormat="1">
      <c r="A202" s="48"/>
      <c r="B202" s="243"/>
      <c r="C202" s="241"/>
      <c r="D202" s="242"/>
      <c r="E202" s="110"/>
      <c r="F202" s="390">
        <f t="shared" si="8"/>
        <v>0</v>
      </c>
      <c r="G202" s="16"/>
      <c r="H202" s="26"/>
      <c r="I202" s="17"/>
      <c r="J202" s="17"/>
      <c r="K202" s="11"/>
      <c r="L202" s="26"/>
      <c r="M202" s="26"/>
      <c r="N202" s="26"/>
      <c r="O202" s="26"/>
      <c r="P202" s="26"/>
      <c r="Q202" s="26"/>
      <c r="R202" s="26"/>
      <c r="S202" s="26"/>
      <c r="T202" s="26"/>
      <c r="U202" s="26"/>
    </row>
    <row r="203" spans="1:21" s="27" customFormat="1">
      <c r="A203" s="51">
        <v>3</v>
      </c>
      <c r="B203" s="214" t="s">
        <v>106</v>
      </c>
      <c r="C203" s="241"/>
      <c r="D203" s="242"/>
      <c r="E203" s="110"/>
      <c r="F203" s="390">
        <f t="shared" si="8"/>
        <v>0</v>
      </c>
      <c r="G203" s="16"/>
      <c r="H203" s="26"/>
      <c r="I203" s="17"/>
      <c r="J203" s="17"/>
      <c r="K203" s="11"/>
      <c r="L203" s="26"/>
      <c r="M203" s="26"/>
      <c r="N203" s="26"/>
      <c r="O203" s="26"/>
      <c r="P203" s="26"/>
      <c r="Q203" s="26"/>
      <c r="R203" s="26"/>
      <c r="S203" s="26"/>
      <c r="T203" s="26"/>
      <c r="U203" s="26"/>
    </row>
    <row r="204" spans="1:21" s="27" customFormat="1">
      <c r="A204" s="48">
        <v>3.1</v>
      </c>
      <c r="B204" s="243" t="s">
        <v>172</v>
      </c>
      <c r="C204" s="241">
        <v>0.64</v>
      </c>
      <c r="D204" s="242" t="s">
        <v>18</v>
      </c>
      <c r="E204" s="110"/>
      <c r="F204" s="390">
        <f t="shared" si="8"/>
        <v>0</v>
      </c>
      <c r="G204" s="16"/>
      <c r="H204" s="26"/>
      <c r="I204" s="17"/>
      <c r="J204" s="17"/>
      <c r="K204" s="11"/>
      <c r="L204" s="26"/>
      <c r="M204" s="26"/>
      <c r="N204" s="26"/>
      <c r="O204" s="26"/>
      <c r="P204" s="26"/>
      <c r="Q204" s="26"/>
      <c r="R204" s="26"/>
      <c r="S204" s="26"/>
      <c r="T204" s="26"/>
      <c r="U204" s="26"/>
    </row>
    <row r="205" spans="1:21" s="27" customFormat="1">
      <c r="A205" s="48">
        <v>3.2</v>
      </c>
      <c r="B205" s="243" t="s">
        <v>173</v>
      </c>
      <c r="C205" s="241">
        <v>0.3</v>
      </c>
      <c r="D205" s="242" t="s">
        <v>18</v>
      </c>
      <c r="E205" s="110"/>
      <c r="F205" s="390">
        <f t="shared" si="8"/>
        <v>0</v>
      </c>
      <c r="G205" s="16"/>
      <c r="H205" s="26"/>
      <c r="I205" s="17"/>
      <c r="J205" s="17"/>
      <c r="K205" s="11"/>
      <c r="L205" s="26"/>
      <c r="M205" s="26"/>
      <c r="N205" s="26"/>
      <c r="O205" s="26"/>
      <c r="P205" s="26"/>
      <c r="Q205" s="26"/>
      <c r="R205" s="26"/>
      <c r="S205" s="26"/>
      <c r="T205" s="26"/>
      <c r="U205" s="26"/>
    </row>
    <row r="206" spans="1:21" s="27" customFormat="1">
      <c r="A206" s="48">
        <v>3.3</v>
      </c>
      <c r="B206" s="243" t="s">
        <v>174</v>
      </c>
      <c r="C206" s="241">
        <v>0.84</v>
      </c>
      <c r="D206" s="242" t="s">
        <v>18</v>
      </c>
      <c r="E206" s="110"/>
      <c r="F206" s="390">
        <f t="shared" si="8"/>
        <v>0</v>
      </c>
      <c r="G206" s="16"/>
      <c r="H206" s="26"/>
      <c r="I206" s="17"/>
      <c r="J206" s="17"/>
      <c r="K206" s="11"/>
      <c r="L206" s="26"/>
      <c r="M206" s="26"/>
      <c r="N206" s="26"/>
      <c r="O206" s="26"/>
      <c r="P206" s="26"/>
      <c r="Q206" s="26"/>
      <c r="R206" s="26"/>
      <c r="S206" s="26"/>
      <c r="T206" s="26"/>
      <c r="U206" s="26"/>
    </row>
    <row r="207" spans="1:21" s="27" customFormat="1">
      <c r="A207" s="48"/>
      <c r="B207" s="243"/>
      <c r="C207" s="241"/>
      <c r="D207" s="242"/>
      <c r="E207" s="110"/>
      <c r="F207" s="390">
        <f t="shared" si="8"/>
        <v>0</v>
      </c>
      <c r="G207" s="16"/>
      <c r="H207" s="26"/>
      <c r="I207" s="17"/>
      <c r="J207" s="17"/>
      <c r="K207" s="11"/>
      <c r="L207" s="26"/>
      <c r="M207" s="26"/>
      <c r="N207" s="26"/>
      <c r="O207" s="26"/>
      <c r="P207" s="26"/>
      <c r="Q207" s="26"/>
      <c r="R207" s="26"/>
      <c r="S207" s="26"/>
      <c r="T207" s="26"/>
      <c r="U207" s="26"/>
    </row>
    <row r="208" spans="1:21" s="27" customFormat="1">
      <c r="A208" s="51">
        <v>4</v>
      </c>
      <c r="B208" s="240" t="s">
        <v>175</v>
      </c>
      <c r="C208" s="241"/>
      <c r="D208" s="242"/>
      <c r="E208" s="110"/>
      <c r="F208" s="390">
        <f t="shared" si="8"/>
        <v>0</v>
      </c>
      <c r="G208" s="16"/>
      <c r="H208" s="26"/>
      <c r="I208" s="17"/>
      <c r="J208" s="17"/>
      <c r="K208" s="11"/>
      <c r="L208" s="26"/>
      <c r="M208" s="26"/>
      <c r="N208" s="26"/>
      <c r="O208" s="26"/>
      <c r="P208" s="26"/>
      <c r="Q208" s="26"/>
      <c r="R208" s="26"/>
      <c r="S208" s="26"/>
      <c r="T208" s="26"/>
      <c r="U208" s="26"/>
    </row>
    <row r="209" spans="1:21" s="27" customFormat="1">
      <c r="A209" s="48">
        <v>4.0999999999999996</v>
      </c>
      <c r="B209" s="243" t="s">
        <v>176</v>
      </c>
      <c r="C209" s="241">
        <v>4</v>
      </c>
      <c r="D209" s="242" t="s">
        <v>17</v>
      </c>
      <c r="E209" s="110"/>
      <c r="F209" s="390">
        <f t="shared" si="8"/>
        <v>0</v>
      </c>
      <c r="G209" s="16"/>
      <c r="H209" s="26"/>
      <c r="I209" s="17"/>
      <c r="J209" s="17"/>
      <c r="K209" s="11"/>
      <c r="L209" s="26"/>
      <c r="M209" s="26"/>
      <c r="N209" s="26"/>
      <c r="O209" s="26"/>
      <c r="P209" s="26"/>
      <c r="Q209" s="26"/>
      <c r="R209" s="26"/>
      <c r="S209" s="26"/>
      <c r="T209" s="26"/>
      <c r="U209" s="26"/>
    </row>
    <row r="210" spans="1:21" s="27" customFormat="1">
      <c r="A210" s="48">
        <v>4.2</v>
      </c>
      <c r="B210" s="243" t="s">
        <v>177</v>
      </c>
      <c r="C210" s="241">
        <v>21.6</v>
      </c>
      <c r="D210" s="242" t="s">
        <v>17</v>
      </c>
      <c r="E210" s="110"/>
      <c r="F210" s="390">
        <f t="shared" si="8"/>
        <v>0</v>
      </c>
      <c r="G210" s="16"/>
      <c r="H210" s="26"/>
      <c r="I210" s="17"/>
      <c r="J210" s="17"/>
      <c r="K210" s="11"/>
      <c r="L210" s="26"/>
      <c r="M210" s="26"/>
      <c r="N210" s="26"/>
      <c r="O210" s="26"/>
      <c r="P210" s="26"/>
      <c r="Q210" s="26"/>
      <c r="R210" s="26"/>
      <c r="S210" s="26"/>
      <c r="T210" s="26"/>
      <c r="U210" s="26"/>
    </row>
    <row r="211" spans="1:21" s="27" customFormat="1">
      <c r="A211" s="48"/>
      <c r="B211" s="243"/>
      <c r="C211" s="241"/>
      <c r="D211" s="242"/>
      <c r="E211" s="110"/>
      <c r="F211" s="390">
        <f t="shared" si="8"/>
        <v>0</v>
      </c>
      <c r="G211" s="16"/>
      <c r="H211" s="26"/>
      <c r="I211" s="17"/>
      <c r="J211" s="17"/>
      <c r="K211" s="11"/>
      <c r="L211" s="26"/>
      <c r="M211" s="26"/>
      <c r="N211" s="26"/>
      <c r="O211" s="26"/>
      <c r="P211" s="26"/>
      <c r="Q211" s="26"/>
      <c r="R211" s="26"/>
      <c r="S211" s="26"/>
      <c r="T211" s="26"/>
      <c r="U211" s="26"/>
    </row>
    <row r="212" spans="1:21" s="27" customFormat="1">
      <c r="A212" s="51">
        <v>5</v>
      </c>
      <c r="B212" s="240" t="s">
        <v>87</v>
      </c>
      <c r="C212" s="241"/>
      <c r="D212" s="242"/>
      <c r="E212" s="110"/>
      <c r="F212" s="390">
        <f t="shared" si="8"/>
        <v>0</v>
      </c>
      <c r="G212" s="16"/>
      <c r="H212" s="26"/>
      <c r="I212" s="17"/>
      <c r="J212" s="17"/>
      <c r="K212" s="11"/>
      <c r="L212" s="26"/>
      <c r="M212" s="26"/>
      <c r="N212" s="26"/>
      <c r="O212" s="26"/>
      <c r="P212" s="26"/>
      <c r="Q212" s="26"/>
      <c r="R212" s="26"/>
      <c r="S212" s="26"/>
      <c r="T212" s="26"/>
      <c r="U212" s="26"/>
    </row>
    <row r="213" spans="1:21" s="27" customFormat="1">
      <c r="A213" s="49">
        <v>5.0999999999999996</v>
      </c>
      <c r="B213" s="243" t="s">
        <v>178</v>
      </c>
      <c r="C213" s="241">
        <v>20.85</v>
      </c>
      <c r="D213" s="242" t="s">
        <v>17</v>
      </c>
      <c r="E213" s="110"/>
      <c r="F213" s="390">
        <f t="shared" si="8"/>
        <v>0</v>
      </c>
      <c r="G213" s="16"/>
      <c r="H213" s="26"/>
      <c r="I213" s="17"/>
      <c r="J213" s="17"/>
      <c r="K213" s="11"/>
      <c r="L213" s="26"/>
      <c r="M213" s="26"/>
      <c r="N213" s="26"/>
      <c r="O213" s="26"/>
      <c r="P213" s="26"/>
      <c r="Q213" s="26"/>
      <c r="R213" s="26"/>
      <c r="S213" s="26"/>
      <c r="T213" s="26"/>
      <c r="U213" s="26"/>
    </row>
    <row r="214" spans="1:21" s="27" customFormat="1">
      <c r="A214" s="49">
        <v>5.2</v>
      </c>
      <c r="B214" s="243" t="s">
        <v>49</v>
      </c>
      <c r="C214" s="241">
        <v>21.61</v>
      </c>
      <c r="D214" s="242" t="s">
        <v>17</v>
      </c>
      <c r="E214" s="110"/>
      <c r="F214" s="390">
        <f t="shared" si="8"/>
        <v>0</v>
      </c>
      <c r="G214" s="16"/>
      <c r="H214" s="26"/>
      <c r="I214" s="17"/>
      <c r="J214" s="17"/>
      <c r="K214" s="11"/>
      <c r="L214" s="26"/>
      <c r="M214" s="26"/>
      <c r="N214" s="26"/>
      <c r="O214" s="26"/>
      <c r="P214" s="26"/>
      <c r="Q214" s="26"/>
      <c r="R214" s="26"/>
      <c r="S214" s="26"/>
      <c r="T214" s="26"/>
      <c r="U214" s="26"/>
    </row>
    <row r="215" spans="1:21" s="27" customFormat="1">
      <c r="A215" s="49">
        <v>5.3</v>
      </c>
      <c r="B215" s="201" t="s">
        <v>117</v>
      </c>
      <c r="C215" s="190">
        <v>4.84</v>
      </c>
      <c r="D215" s="211" t="s">
        <v>17</v>
      </c>
      <c r="E215" s="103"/>
      <c r="F215" s="386">
        <f t="shared" ref="F215" si="9">ROUND(C215*E215,2)</f>
        <v>0</v>
      </c>
      <c r="G215" s="16"/>
      <c r="H215" s="26"/>
      <c r="I215" s="17"/>
      <c r="J215" s="17"/>
      <c r="K215" s="11"/>
      <c r="L215" s="26"/>
      <c r="M215" s="26"/>
      <c r="N215" s="26"/>
      <c r="O215" s="26"/>
      <c r="P215" s="26"/>
      <c r="Q215" s="26"/>
      <c r="R215" s="26"/>
      <c r="S215" s="26"/>
      <c r="T215" s="26"/>
      <c r="U215" s="26"/>
    </row>
    <row r="216" spans="1:21" s="27" customFormat="1">
      <c r="A216" s="49">
        <v>5.4</v>
      </c>
      <c r="B216" s="243" t="s">
        <v>179</v>
      </c>
      <c r="C216" s="241">
        <v>4.84</v>
      </c>
      <c r="D216" s="242" t="s">
        <v>17</v>
      </c>
      <c r="E216" s="110"/>
      <c r="F216" s="390">
        <f t="shared" si="8"/>
        <v>0</v>
      </c>
      <c r="G216" s="16"/>
      <c r="H216" s="26"/>
      <c r="I216" s="17"/>
      <c r="J216" s="17"/>
      <c r="K216" s="11"/>
      <c r="L216" s="26"/>
      <c r="M216" s="26"/>
      <c r="N216" s="26"/>
      <c r="O216" s="26"/>
      <c r="P216" s="26"/>
      <c r="Q216" s="26"/>
      <c r="R216" s="26"/>
      <c r="S216" s="26"/>
      <c r="T216" s="26"/>
      <c r="U216" s="26"/>
    </row>
    <row r="217" spans="1:21" s="27" customFormat="1">
      <c r="A217" s="49">
        <v>5.5</v>
      </c>
      <c r="B217" s="243" t="s">
        <v>180</v>
      </c>
      <c r="C217" s="241">
        <v>8.41</v>
      </c>
      <c r="D217" s="242" t="s">
        <v>17</v>
      </c>
      <c r="E217" s="110"/>
      <c r="F217" s="390">
        <f t="shared" si="8"/>
        <v>0</v>
      </c>
      <c r="G217" s="16"/>
      <c r="H217" s="26"/>
      <c r="I217" s="17"/>
      <c r="J217" s="17"/>
      <c r="K217" s="11"/>
      <c r="L217" s="26"/>
      <c r="M217" s="26"/>
      <c r="N217" s="26"/>
      <c r="O217" s="26"/>
      <c r="P217" s="26"/>
      <c r="Q217" s="26"/>
      <c r="R217" s="26"/>
      <c r="S217" s="26"/>
      <c r="T217" s="26"/>
      <c r="U217" s="26"/>
    </row>
    <row r="218" spans="1:21" s="27" customFormat="1">
      <c r="A218" s="49">
        <v>5.6</v>
      </c>
      <c r="B218" s="199" t="s">
        <v>138</v>
      </c>
      <c r="C218" s="241">
        <v>49.33</v>
      </c>
      <c r="D218" s="242" t="s">
        <v>17</v>
      </c>
      <c r="E218" s="110"/>
      <c r="F218" s="390">
        <f t="shared" si="8"/>
        <v>0</v>
      </c>
      <c r="G218" s="16"/>
      <c r="H218" s="26"/>
      <c r="I218" s="17"/>
      <c r="J218" s="17"/>
      <c r="K218" s="11"/>
      <c r="L218" s="26"/>
      <c r="M218" s="26"/>
      <c r="N218" s="26"/>
      <c r="O218" s="26"/>
      <c r="P218" s="26"/>
      <c r="Q218" s="26"/>
      <c r="R218" s="26"/>
      <c r="S218" s="26"/>
      <c r="T218" s="26"/>
      <c r="U218" s="26"/>
    </row>
    <row r="219" spans="1:21" s="27" customFormat="1">
      <c r="A219" s="49">
        <v>5.7</v>
      </c>
      <c r="B219" s="243" t="s">
        <v>181</v>
      </c>
      <c r="C219" s="241">
        <v>4.97</v>
      </c>
      <c r="D219" s="242" t="s">
        <v>17</v>
      </c>
      <c r="E219" s="110"/>
      <c r="F219" s="390">
        <f t="shared" si="8"/>
        <v>0</v>
      </c>
      <c r="G219" s="16"/>
      <c r="H219" s="26"/>
      <c r="I219" s="17"/>
      <c r="J219" s="17"/>
      <c r="K219" s="11"/>
      <c r="L219" s="26"/>
      <c r="M219" s="26"/>
      <c r="N219" s="26"/>
      <c r="O219" s="26"/>
      <c r="P219" s="26"/>
      <c r="Q219" s="26"/>
      <c r="R219" s="26"/>
      <c r="S219" s="26"/>
      <c r="T219" s="26"/>
      <c r="U219" s="26"/>
    </row>
    <row r="220" spans="1:21" s="27" customFormat="1">
      <c r="A220" s="49">
        <v>5.8</v>
      </c>
      <c r="B220" s="243" t="s">
        <v>52</v>
      </c>
      <c r="C220" s="241">
        <v>38.1</v>
      </c>
      <c r="D220" s="242" t="s">
        <v>10</v>
      </c>
      <c r="E220" s="110"/>
      <c r="F220" s="390">
        <f t="shared" si="8"/>
        <v>0</v>
      </c>
      <c r="G220" s="16"/>
      <c r="H220" s="26"/>
      <c r="I220" s="17"/>
      <c r="J220" s="17"/>
      <c r="K220" s="11"/>
      <c r="L220" s="26"/>
      <c r="M220" s="26"/>
      <c r="N220" s="26"/>
      <c r="O220" s="26"/>
      <c r="P220" s="26"/>
      <c r="Q220" s="26"/>
      <c r="R220" s="26"/>
      <c r="S220" s="26"/>
      <c r="T220" s="26"/>
      <c r="U220" s="26"/>
    </row>
    <row r="221" spans="1:21" s="27" customFormat="1">
      <c r="A221" s="49">
        <v>5.9</v>
      </c>
      <c r="B221" s="243" t="s">
        <v>182</v>
      </c>
      <c r="C221" s="241">
        <v>11.6</v>
      </c>
      <c r="D221" s="242" t="s">
        <v>10</v>
      </c>
      <c r="E221" s="110"/>
      <c r="F221" s="390">
        <f t="shared" si="8"/>
        <v>0</v>
      </c>
      <c r="G221" s="16"/>
      <c r="H221" s="26"/>
      <c r="I221" s="17"/>
      <c r="J221" s="17"/>
      <c r="K221" s="11"/>
      <c r="L221" s="26"/>
      <c r="M221" s="26"/>
      <c r="N221" s="26"/>
      <c r="O221" s="26"/>
      <c r="P221" s="26"/>
      <c r="Q221" s="26"/>
      <c r="R221" s="26"/>
      <c r="S221" s="26"/>
      <c r="T221" s="26"/>
      <c r="U221" s="26"/>
    </row>
    <row r="222" spans="1:21" s="27" customFormat="1">
      <c r="A222" s="52">
        <v>5.0999999999999996</v>
      </c>
      <c r="B222" s="243" t="s">
        <v>122</v>
      </c>
      <c r="C222" s="241">
        <v>11.6</v>
      </c>
      <c r="D222" s="242" t="s">
        <v>10</v>
      </c>
      <c r="E222" s="110"/>
      <c r="F222" s="390">
        <f t="shared" si="8"/>
        <v>0</v>
      </c>
      <c r="G222" s="16"/>
      <c r="H222" s="26"/>
      <c r="I222" s="17"/>
      <c r="J222" s="17"/>
      <c r="K222" s="11"/>
      <c r="L222" s="26"/>
      <c r="M222" s="26"/>
      <c r="N222" s="26"/>
      <c r="O222" s="26"/>
      <c r="P222" s="26"/>
      <c r="Q222" s="26"/>
      <c r="R222" s="26"/>
      <c r="S222" s="26"/>
      <c r="T222" s="26"/>
      <c r="U222" s="26"/>
    </row>
    <row r="223" spans="1:21" s="27" customFormat="1">
      <c r="A223" s="52">
        <v>5.1100000000000003</v>
      </c>
      <c r="B223" s="243" t="s">
        <v>183</v>
      </c>
      <c r="C223" s="241">
        <v>1</v>
      </c>
      <c r="D223" s="242" t="s">
        <v>21</v>
      </c>
      <c r="E223" s="110"/>
      <c r="F223" s="390">
        <f t="shared" si="8"/>
        <v>0</v>
      </c>
      <c r="G223" s="16"/>
      <c r="H223" s="26"/>
      <c r="I223" s="17"/>
      <c r="J223" s="17"/>
      <c r="K223" s="11"/>
      <c r="L223" s="26"/>
      <c r="M223" s="26"/>
      <c r="N223" s="26"/>
      <c r="O223" s="26"/>
      <c r="P223" s="26"/>
      <c r="Q223" s="26"/>
      <c r="R223" s="26"/>
      <c r="S223" s="26"/>
      <c r="T223" s="26"/>
      <c r="U223" s="26"/>
    </row>
    <row r="224" spans="1:21" s="27" customFormat="1">
      <c r="A224" s="52">
        <v>5.12</v>
      </c>
      <c r="B224" s="243" t="s">
        <v>464</v>
      </c>
      <c r="C224" s="241">
        <v>7.44</v>
      </c>
      <c r="D224" s="242" t="s">
        <v>17</v>
      </c>
      <c r="E224" s="110"/>
      <c r="F224" s="390">
        <f t="shared" si="8"/>
        <v>0</v>
      </c>
      <c r="G224" s="16"/>
      <c r="H224" s="26"/>
      <c r="I224" s="17"/>
      <c r="J224" s="17"/>
      <c r="K224" s="11"/>
      <c r="L224" s="26"/>
      <c r="M224" s="26"/>
      <c r="N224" s="26"/>
      <c r="O224" s="26"/>
      <c r="P224" s="26"/>
      <c r="Q224" s="26"/>
      <c r="R224" s="26"/>
      <c r="S224" s="26"/>
      <c r="T224" s="26"/>
      <c r="U224" s="26"/>
    </row>
    <row r="225" spans="1:22" s="27" customFormat="1">
      <c r="A225" s="47"/>
      <c r="B225" s="243"/>
      <c r="C225" s="241"/>
      <c r="D225" s="242"/>
      <c r="E225" s="110"/>
      <c r="F225" s="390">
        <f t="shared" si="8"/>
        <v>0</v>
      </c>
      <c r="G225" s="16"/>
      <c r="H225" s="26"/>
      <c r="I225" s="17"/>
      <c r="J225" s="17"/>
      <c r="K225" s="11"/>
      <c r="L225" s="26"/>
      <c r="M225" s="26"/>
      <c r="N225" s="26"/>
      <c r="O225" s="26"/>
      <c r="P225" s="26"/>
      <c r="Q225" s="26"/>
      <c r="R225" s="26"/>
      <c r="S225" s="26"/>
      <c r="T225" s="26"/>
      <c r="U225" s="26"/>
    </row>
    <row r="226" spans="1:22" s="27" customFormat="1">
      <c r="A226" s="51">
        <v>6</v>
      </c>
      <c r="B226" s="240" t="s">
        <v>184</v>
      </c>
      <c r="C226" s="241"/>
      <c r="D226" s="242"/>
      <c r="E226" s="110"/>
      <c r="F226" s="390">
        <f t="shared" si="8"/>
        <v>0</v>
      </c>
      <c r="G226" s="16"/>
      <c r="H226" s="26"/>
      <c r="I226" s="17"/>
      <c r="J226" s="17"/>
      <c r="K226" s="11"/>
      <c r="L226" s="26"/>
      <c r="M226" s="26"/>
      <c r="N226" s="26"/>
      <c r="O226" s="26"/>
      <c r="P226" s="26"/>
      <c r="Q226" s="26"/>
      <c r="R226" s="26"/>
      <c r="S226" s="26"/>
      <c r="T226" s="26"/>
      <c r="U226" s="26"/>
    </row>
    <row r="227" spans="1:22" s="27" customFormat="1">
      <c r="A227" s="48">
        <v>6.1</v>
      </c>
      <c r="B227" s="243" t="s">
        <v>185</v>
      </c>
      <c r="C227" s="241">
        <v>1</v>
      </c>
      <c r="D227" s="242" t="s">
        <v>21</v>
      </c>
      <c r="E227" s="111"/>
      <c r="F227" s="390">
        <f t="shared" si="8"/>
        <v>0</v>
      </c>
      <c r="G227" s="16"/>
      <c r="H227" s="26"/>
      <c r="I227" s="17"/>
      <c r="J227" s="17"/>
      <c r="K227" s="11"/>
      <c r="L227" s="26"/>
      <c r="M227" s="26"/>
      <c r="N227" s="26"/>
      <c r="O227" s="26"/>
      <c r="P227" s="26"/>
      <c r="Q227" s="26"/>
      <c r="R227" s="26"/>
      <c r="S227" s="26"/>
      <c r="T227" s="26"/>
      <c r="U227" s="26"/>
    </row>
    <row r="228" spans="1:22" s="27" customFormat="1">
      <c r="A228" s="48">
        <v>6.2</v>
      </c>
      <c r="B228" s="243" t="s">
        <v>142</v>
      </c>
      <c r="C228" s="241">
        <v>2</v>
      </c>
      <c r="D228" s="242" t="s">
        <v>21</v>
      </c>
      <c r="E228" s="111"/>
      <c r="F228" s="390">
        <f t="shared" si="8"/>
        <v>0</v>
      </c>
      <c r="G228" s="16"/>
      <c r="H228" s="26"/>
      <c r="I228" s="17"/>
      <c r="J228" s="17"/>
      <c r="K228" s="11"/>
      <c r="L228" s="26"/>
      <c r="M228" s="26"/>
      <c r="N228" s="26"/>
      <c r="O228" s="26"/>
      <c r="P228" s="26"/>
      <c r="Q228" s="26"/>
      <c r="R228" s="26"/>
      <c r="S228" s="26"/>
      <c r="T228" s="26"/>
      <c r="U228" s="26"/>
    </row>
    <row r="229" spans="1:22" s="27" customFormat="1">
      <c r="A229" s="48">
        <v>6.3</v>
      </c>
      <c r="B229" s="219" t="s">
        <v>143</v>
      </c>
      <c r="C229" s="190">
        <v>1</v>
      </c>
      <c r="D229" s="191" t="s">
        <v>21</v>
      </c>
      <c r="E229" s="46"/>
      <c r="F229" s="386">
        <f t="shared" ref="F229:F230" si="10">ROUND(C229*E229,2)</f>
        <v>0</v>
      </c>
      <c r="G229" s="16"/>
      <c r="H229" s="26"/>
      <c r="I229" s="17"/>
      <c r="J229" s="17"/>
      <c r="K229" s="11"/>
      <c r="L229" s="26"/>
      <c r="M229" s="26"/>
      <c r="N229" s="26"/>
      <c r="O229" s="26"/>
      <c r="P229" s="26"/>
      <c r="Q229" s="26"/>
      <c r="R229" s="26"/>
      <c r="S229" s="26"/>
      <c r="T229" s="26"/>
      <c r="U229" s="26"/>
    </row>
    <row r="230" spans="1:22" s="27" customFormat="1">
      <c r="A230" s="48">
        <v>6.4</v>
      </c>
      <c r="B230" s="219" t="s">
        <v>144</v>
      </c>
      <c r="C230" s="190">
        <v>1</v>
      </c>
      <c r="D230" s="191" t="s">
        <v>21</v>
      </c>
      <c r="E230" s="46"/>
      <c r="F230" s="386">
        <f t="shared" si="10"/>
        <v>0</v>
      </c>
      <c r="G230" s="16"/>
      <c r="H230" s="26"/>
      <c r="I230" s="17"/>
      <c r="J230" s="17"/>
      <c r="K230" s="11"/>
      <c r="L230" s="26"/>
      <c r="M230" s="26"/>
      <c r="N230" s="26"/>
      <c r="O230" s="26"/>
      <c r="P230" s="26"/>
      <c r="Q230" s="26"/>
      <c r="R230" s="26"/>
      <c r="S230" s="26"/>
      <c r="T230" s="26"/>
      <c r="U230" s="26"/>
    </row>
    <row r="231" spans="1:22" s="27" customFormat="1">
      <c r="A231" s="48"/>
      <c r="B231" s="243"/>
      <c r="C231" s="241"/>
      <c r="D231" s="242"/>
      <c r="E231" s="110"/>
      <c r="F231" s="390">
        <f t="shared" si="8"/>
        <v>0</v>
      </c>
      <c r="G231" s="16"/>
      <c r="H231" s="26"/>
      <c r="I231" s="17"/>
      <c r="J231" s="17"/>
      <c r="K231" s="11"/>
      <c r="L231" s="26"/>
      <c r="M231" s="26"/>
      <c r="N231" s="26"/>
      <c r="O231" s="26"/>
      <c r="P231" s="26"/>
      <c r="Q231" s="26"/>
      <c r="R231" s="26"/>
      <c r="S231" s="26"/>
      <c r="T231" s="26"/>
      <c r="U231" s="26"/>
    </row>
    <row r="232" spans="1:22" s="27" customFormat="1">
      <c r="A232" s="81">
        <v>7</v>
      </c>
      <c r="B232" s="240" t="s">
        <v>187</v>
      </c>
      <c r="C232" s="241"/>
      <c r="D232" s="242"/>
      <c r="E232" s="110"/>
      <c r="F232" s="390">
        <f t="shared" si="8"/>
        <v>0</v>
      </c>
      <c r="G232" s="16"/>
      <c r="H232" s="26"/>
      <c r="I232" s="17"/>
      <c r="J232" s="17"/>
      <c r="K232" s="11"/>
      <c r="L232" s="26"/>
      <c r="M232" s="26"/>
      <c r="N232" s="26"/>
      <c r="O232" s="26"/>
      <c r="P232" s="26"/>
      <c r="Q232" s="26"/>
      <c r="R232" s="26"/>
      <c r="S232" s="26"/>
      <c r="T232" s="26"/>
      <c r="U232" s="26"/>
    </row>
    <row r="233" spans="1:22" s="27" customFormat="1">
      <c r="A233" s="49">
        <v>7.1</v>
      </c>
      <c r="B233" s="243" t="s">
        <v>188</v>
      </c>
      <c r="C233" s="241">
        <v>2</v>
      </c>
      <c r="D233" s="242" t="s">
        <v>21</v>
      </c>
      <c r="E233" s="110"/>
      <c r="F233" s="390">
        <f t="shared" si="8"/>
        <v>0</v>
      </c>
      <c r="G233" s="16"/>
      <c r="H233" s="26"/>
      <c r="I233" s="17"/>
      <c r="J233" s="17"/>
      <c r="K233" s="11"/>
      <c r="L233" s="26"/>
      <c r="M233" s="26"/>
      <c r="N233" s="26"/>
      <c r="O233" s="26"/>
      <c r="P233" s="26"/>
      <c r="Q233" s="26"/>
      <c r="R233" s="26"/>
      <c r="S233" s="26"/>
      <c r="T233" s="26"/>
      <c r="U233" s="26"/>
    </row>
    <row r="234" spans="1:22" s="26" customFormat="1">
      <c r="A234" s="49">
        <v>7.2</v>
      </c>
      <c r="B234" s="243" t="s">
        <v>194</v>
      </c>
      <c r="C234" s="241">
        <v>3</v>
      </c>
      <c r="D234" s="242" t="s">
        <v>21</v>
      </c>
      <c r="E234" s="110"/>
      <c r="F234" s="390">
        <f>+C234*E234</f>
        <v>0</v>
      </c>
      <c r="G234" s="16"/>
      <c r="I234" s="17"/>
      <c r="J234" s="17"/>
      <c r="K234" s="11"/>
    </row>
    <row r="235" spans="1:22" s="26" customFormat="1">
      <c r="A235" s="82">
        <v>7.3</v>
      </c>
      <c r="B235" s="243" t="s">
        <v>189</v>
      </c>
      <c r="C235" s="241">
        <v>1</v>
      </c>
      <c r="D235" s="242" t="s">
        <v>21</v>
      </c>
      <c r="E235" s="110"/>
      <c r="F235" s="390">
        <f t="shared" si="8"/>
        <v>0</v>
      </c>
      <c r="G235" s="16"/>
      <c r="I235" s="17"/>
      <c r="J235" s="17"/>
      <c r="K235" s="11"/>
    </row>
    <row r="236" spans="1:22" s="38" customFormat="1">
      <c r="A236" s="82">
        <v>7.4</v>
      </c>
      <c r="B236" s="243" t="s">
        <v>190</v>
      </c>
      <c r="C236" s="241">
        <v>1</v>
      </c>
      <c r="D236" s="242" t="s">
        <v>21</v>
      </c>
      <c r="E236" s="110"/>
      <c r="F236" s="390">
        <f t="shared" si="8"/>
        <v>0</v>
      </c>
      <c r="G236" s="16"/>
      <c r="H236" s="11"/>
      <c r="I236" s="17"/>
      <c r="J236" s="17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</row>
    <row r="237" spans="1:22" s="39" customFormat="1">
      <c r="A237" s="82">
        <v>7.5</v>
      </c>
      <c r="B237" s="243" t="s">
        <v>416</v>
      </c>
      <c r="C237" s="241">
        <v>2</v>
      </c>
      <c r="D237" s="242" t="s">
        <v>21</v>
      </c>
      <c r="E237" s="110"/>
      <c r="F237" s="390">
        <f t="shared" si="8"/>
        <v>0</v>
      </c>
      <c r="G237" s="16"/>
      <c r="H237" s="45"/>
      <c r="I237" s="17"/>
      <c r="J237" s="17"/>
      <c r="K237" s="11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</row>
    <row r="238" spans="1:22" customFormat="1">
      <c r="A238" s="82">
        <v>7.6</v>
      </c>
      <c r="B238" s="243" t="s">
        <v>191</v>
      </c>
      <c r="C238" s="241">
        <v>2</v>
      </c>
      <c r="D238" s="242" t="s">
        <v>21</v>
      </c>
      <c r="E238" s="110"/>
      <c r="F238" s="390">
        <f t="shared" si="8"/>
        <v>0</v>
      </c>
      <c r="G238" s="16"/>
      <c r="H238" s="2"/>
      <c r="I238" s="17"/>
      <c r="J238" s="17"/>
      <c r="K238" s="11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2" customFormat="1">
      <c r="A239" s="82">
        <v>7.7</v>
      </c>
      <c r="B239" s="243" t="s">
        <v>192</v>
      </c>
      <c r="C239" s="241">
        <v>1</v>
      </c>
      <c r="D239" s="242" t="s">
        <v>21</v>
      </c>
      <c r="E239" s="110"/>
      <c r="F239" s="390">
        <f t="shared" si="8"/>
        <v>0</v>
      </c>
      <c r="G239" s="16"/>
      <c r="H239" s="2"/>
      <c r="I239" s="17"/>
      <c r="J239" s="17"/>
      <c r="K239" s="11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2">
      <c r="A240" s="49">
        <v>7.8</v>
      </c>
      <c r="B240" s="243" t="s">
        <v>193</v>
      </c>
      <c r="C240" s="241">
        <v>1</v>
      </c>
      <c r="D240" s="242" t="s">
        <v>21</v>
      </c>
      <c r="E240" s="110"/>
      <c r="F240" s="390">
        <f t="shared" si="8"/>
        <v>0</v>
      </c>
      <c r="G240" s="16"/>
      <c r="H240" s="11"/>
      <c r="I240" s="17"/>
      <c r="J240" s="17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</row>
    <row r="241" spans="1:21">
      <c r="A241" s="470">
        <v>7.9</v>
      </c>
      <c r="B241" s="467" t="s">
        <v>521</v>
      </c>
      <c r="C241" s="468">
        <v>1</v>
      </c>
      <c r="D241" s="469" t="s">
        <v>21</v>
      </c>
      <c r="E241" s="110"/>
      <c r="F241" s="390">
        <f>+C241*E241</f>
        <v>0</v>
      </c>
      <c r="G241" s="16"/>
      <c r="H241" s="11"/>
      <c r="I241" s="17"/>
      <c r="J241" s="17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</row>
    <row r="242" spans="1:21">
      <c r="A242" s="47"/>
      <c r="B242" s="243"/>
      <c r="C242" s="241"/>
      <c r="D242" s="242"/>
      <c r="E242" s="110"/>
      <c r="F242" s="390">
        <f t="shared" si="8"/>
        <v>0</v>
      </c>
      <c r="G242" s="16"/>
      <c r="H242" s="11"/>
      <c r="I242" s="17"/>
      <c r="J242" s="17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</row>
    <row r="243" spans="1:21">
      <c r="A243" s="50">
        <v>8</v>
      </c>
      <c r="B243" s="243" t="s">
        <v>186</v>
      </c>
      <c r="C243" s="241">
        <v>1</v>
      </c>
      <c r="D243" s="242" t="s">
        <v>21</v>
      </c>
      <c r="E243" s="110"/>
      <c r="F243" s="390">
        <f>+C243*E243</f>
        <v>0</v>
      </c>
      <c r="G243" s="16"/>
      <c r="H243" s="11"/>
      <c r="I243" s="17"/>
      <c r="J243" s="17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</row>
    <row r="244" spans="1:21">
      <c r="A244" s="50">
        <v>9</v>
      </c>
      <c r="B244" s="243" t="s">
        <v>103</v>
      </c>
      <c r="C244" s="241">
        <v>1</v>
      </c>
      <c r="D244" s="242" t="s">
        <v>21</v>
      </c>
      <c r="E244" s="110"/>
      <c r="F244" s="390">
        <f>+C244*E244</f>
        <v>0</v>
      </c>
      <c r="G244" s="16"/>
      <c r="H244" s="11"/>
      <c r="I244" s="17"/>
      <c r="J244" s="17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</row>
    <row r="245" spans="1:21">
      <c r="A245" s="220"/>
      <c r="B245" s="221" t="s">
        <v>487</v>
      </c>
      <c r="C245" s="222"/>
      <c r="D245" s="223"/>
      <c r="E245" s="105"/>
      <c r="F245" s="387">
        <f>SUM(F199:F244)</f>
        <v>0</v>
      </c>
      <c r="G245" s="16"/>
      <c r="H245" s="11"/>
      <c r="I245" s="17"/>
      <c r="J245" s="17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</row>
    <row r="246" spans="1:21">
      <c r="A246" s="170"/>
      <c r="B246" s="171"/>
      <c r="C246" s="144"/>
      <c r="D246" s="21"/>
      <c r="E246" s="100"/>
      <c r="F246" s="381"/>
      <c r="G246" s="16"/>
      <c r="H246" s="11"/>
      <c r="I246" s="17"/>
      <c r="J246" s="17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</row>
    <row r="247" spans="1:21" ht="25.5">
      <c r="A247" s="138" t="s">
        <v>22</v>
      </c>
      <c r="B247" s="139" t="s">
        <v>451</v>
      </c>
      <c r="C247" s="166"/>
      <c r="D247" s="141"/>
      <c r="E247" s="90"/>
      <c r="F247" s="381"/>
      <c r="G247" s="16"/>
      <c r="H247" s="11"/>
      <c r="I247" s="17"/>
      <c r="J247" s="17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</row>
    <row r="248" spans="1:21">
      <c r="A248" s="142"/>
      <c r="B248" s="139"/>
      <c r="C248" s="166"/>
      <c r="D248" s="141"/>
      <c r="E248" s="90"/>
      <c r="F248" s="381"/>
      <c r="G248" s="16"/>
      <c r="H248" s="11"/>
      <c r="I248" s="17"/>
      <c r="J248" s="17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</row>
    <row r="249" spans="1:21">
      <c r="A249" s="142">
        <v>1</v>
      </c>
      <c r="B249" s="143" t="s">
        <v>75</v>
      </c>
      <c r="C249" s="144">
        <v>2861</v>
      </c>
      <c r="D249" s="141" t="s">
        <v>10</v>
      </c>
      <c r="E249" s="90"/>
      <c r="F249" s="381">
        <f>+C249*E249</f>
        <v>0</v>
      </c>
      <c r="G249" s="16"/>
      <c r="H249" s="11"/>
      <c r="I249" s="17"/>
      <c r="J249" s="17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</row>
    <row r="250" spans="1:21">
      <c r="A250" s="142"/>
      <c r="B250" s="139"/>
      <c r="C250" s="144"/>
      <c r="D250" s="141"/>
      <c r="E250" s="90"/>
      <c r="F250" s="381"/>
      <c r="G250" s="16"/>
      <c r="H250" s="11"/>
      <c r="I250" s="17"/>
      <c r="J250" s="17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</row>
    <row r="251" spans="1:21">
      <c r="A251" s="145">
        <v>2</v>
      </c>
      <c r="B251" s="146" t="s">
        <v>195</v>
      </c>
      <c r="C251" s="147"/>
      <c r="D251" s="148"/>
      <c r="E251" s="91"/>
      <c r="F251" s="91"/>
      <c r="G251" s="16"/>
      <c r="H251" s="11"/>
      <c r="I251" s="17"/>
      <c r="J251" s="17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</row>
    <row r="252" spans="1:21">
      <c r="A252" s="57">
        <v>2.1</v>
      </c>
      <c r="B252" s="149" t="s">
        <v>60</v>
      </c>
      <c r="C252" s="147">
        <v>5722</v>
      </c>
      <c r="D252" s="148" t="s">
        <v>10</v>
      </c>
      <c r="E252" s="91"/>
      <c r="F252" s="91">
        <f>ROUND(C252*E252,2)</f>
        <v>0</v>
      </c>
      <c r="G252" s="16"/>
      <c r="H252" s="11"/>
      <c r="I252" s="17"/>
      <c r="J252" s="17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</row>
    <row r="253" spans="1:21">
      <c r="A253" s="57">
        <v>2.2000000000000002</v>
      </c>
      <c r="B253" s="149" t="s">
        <v>61</v>
      </c>
      <c r="C253" s="147">
        <v>2288.8000000000002</v>
      </c>
      <c r="D253" s="148" t="s">
        <v>17</v>
      </c>
      <c r="E253" s="91"/>
      <c r="F253" s="91">
        <f>ROUND(C253*E253,2)</f>
        <v>0</v>
      </c>
      <c r="G253" s="16"/>
      <c r="H253" s="11"/>
      <c r="I253" s="17"/>
      <c r="J253" s="17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</row>
    <row r="254" spans="1:21" ht="25.5">
      <c r="A254" s="57">
        <v>2.2999999999999998</v>
      </c>
      <c r="B254" s="150" t="s">
        <v>71</v>
      </c>
      <c r="C254" s="151">
        <v>148.77200000000002</v>
      </c>
      <c r="D254" s="152" t="s">
        <v>18</v>
      </c>
      <c r="E254" s="92"/>
      <c r="F254" s="92">
        <f>ROUND(C254*E254,2)</f>
        <v>0</v>
      </c>
      <c r="G254" s="16"/>
      <c r="H254" s="11"/>
      <c r="I254" s="17"/>
      <c r="J254" s="17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</row>
    <row r="255" spans="1:21">
      <c r="A255" s="142"/>
      <c r="B255" s="143"/>
      <c r="C255" s="144"/>
      <c r="D255" s="141"/>
      <c r="E255" s="90"/>
      <c r="F255" s="91"/>
      <c r="G255" s="16"/>
      <c r="H255" s="11"/>
      <c r="I255" s="17"/>
      <c r="J255" s="17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</row>
    <row r="256" spans="1:21">
      <c r="A256" s="153">
        <v>3</v>
      </c>
      <c r="B256" s="139" t="s">
        <v>11</v>
      </c>
      <c r="C256" s="144"/>
      <c r="D256" s="154"/>
      <c r="E256" s="93"/>
      <c r="F256" s="381"/>
      <c r="G256" s="16"/>
      <c r="H256" s="11"/>
      <c r="I256" s="17"/>
      <c r="J256" s="17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</row>
    <row r="257" spans="1:21">
      <c r="A257" s="155">
        <v>3.1</v>
      </c>
      <c r="B257" s="156" t="s">
        <v>288</v>
      </c>
      <c r="C257" s="244">
        <f>2861</f>
        <v>2861</v>
      </c>
      <c r="D257" s="245" t="s">
        <v>18</v>
      </c>
      <c r="E257" s="112"/>
      <c r="F257" s="98">
        <f t="shared" ref="F257:F261" si="11">ROUND(C257*E257,2)</f>
        <v>0</v>
      </c>
      <c r="G257" s="16"/>
      <c r="H257" s="11"/>
      <c r="I257" s="17"/>
      <c r="J257" s="17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</row>
    <row r="258" spans="1:21" ht="25.5">
      <c r="A258" s="159">
        <f>+A257+0.1</f>
        <v>3.2</v>
      </c>
      <c r="B258" s="156" t="s">
        <v>147</v>
      </c>
      <c r="C258" s="244">
        <v>257.49</v>
      </c>
      <c r="D258" s="245" t="s">
        <v>18</v>
      </c>
      <c r="E258" s="112"/>
      <c r="F258" s="98">
        <f t="shared" si="11"/>
        <v>0</v>
      </c>
      <c r="G258" s="16"/>
      <c r="H258" s="11"/>
      <c r="I258" s="17"/>
      <c r="J258" s="17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</row>
    <row r="259" spans="1:21" ht="38.25">
      <c r="A259" s="159">
        <f t="shared" ref="A259:A261" si="12">+A258+0.1</f>
        <v>3.3000000000000003</v>
      </c>
      <c r="B259" s="156" t="s">
        <v>289</v>
      </c>
      <c r="C259" s="244">
        <f>+C260*0.5</f>
        <v>1167.7650000000001</v>
      </c>
      <c r="D259" s="245" t="s">
        <v>18</v>
      </c>
      <c r="E259" s="112"/>
      <c r="F259" s="98">
        <f t="shared" si="11"/>
        <v>0</v>
      </c>
      <c r="G259" s="16"/>
      <c r="H259" s="11"/>
      <c r="I259" s="17"/>
      <c r="J259" s="17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</row>
    <row r="260" spans="1:21" ht="25.5">
      <c r="A260" s="159">
        <f t="shared" si="12"/>
        <v>3.4000000000000004</v>
      </c>
      <c r="B260" s="160" t="s">
        <v>151</v>
      </c>
      <c r="C260" s="246">
        <v>2335.5300000000002</v>
      </c>
      <c r="D260" s="247" t="s">
        <v>18</v>
      </c>
      <c r="E260" s="61"/>
      <c r="F260" s="98">
        <f t="shared" si="11"/>
        <v>0</v>
      </c>
      <c r="G260" s="16"/>
      <c r="H260" s="11"/>
      <c r="I260" s="17"/>
      <c r="J260" s="17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</row>
    <row r="261" spans="1:21" ht="25.5">
      <c r="A261" s="159">
        <f t="shared" si="12"/>
        <v>3.5000000000000004</v>
      </c>
      <c r="B261" s="156" t="s">
        <v>148</v>
      </c>
      <c r="C261" s="248">
        <f>656.83+C259</f>
        <v>1824.5950000000003</v>
      </c>
      <c r="D261" s="245" t="s">
        <v>18</v>
      </c>
      <c r="E261" s="112"/>
      <c r="F261" s="98">
        <f t="shared" si="11"/>
        <v>0</v>
      </c>
      <c r="G261" s="16"/>
      <c r="H261" s="11"/>
      <c r="I261" s="17"/>
      <c r="J261" s="17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</row>
    <row r="262" spans="1:21">
      <c r="A262" s="142"/>
      <c r="B262" s="163"/>
      <c r="C262" s="144"/>
      <c r="D262" s="141"/>
      <c r="E262" s="90"/>
      <c r="F262" s="381"/>
      <c r="G262" s="16"/>
      <c r="H262" s="11"/>
      <c r="I262" s="17"/>
      <c r="J262" s="17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</row>
    <row r="263" spans="1:21">
      <c r="A263" s="164">
        <v>4</v>
      </c>
      <c r="B263" s="255" t="s">
        <v>522</v>
      </c>
      <c r="C263" s="144"/>
      <c r="D263" s="141"/>
      <c r="E263" s="90"/>
      <c r="F263" s="381"/>
      <c r="G263" s="16"/>
      <c r="H263" s="11"/>
      <c r="I263" s="17"/>
      <c r="J263" s="17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</row>
    <row r="264" spans="1:21">
      <c r="A264" s="142">
        <v>4.0999999999999996</v>
      </c>
      <c r="B264" s="163" t="s">
        <v>402</v>
      </c>
      <c r="C264" s="144">
        <v>2975.44</v>
      </c>
      <c r="D264" s="141" t="s">
        <v>10</v>
      </c>
      <c r="E264" s="113"/>
      <c r="F264" s="381">
        <f>+C264*E264</f>
        <v>0</v>
      </c>
      <c r="G264" s="16"/>
      <c r="H264" s="31"/>
      <c r="I264" s="17"/>
      <c r="J264" s="17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</row>
    <row r="265" spans="1:21">
      <c r="A265" s="142">
        <v>4.2</v>
      </c>
      <c r="B265" s="163" t="s">
        <v>408</v>
      </c>
      <c r="C265" s="144">
        <v>1239.68</v>
      </c>
      <c r="D265" s="141" t="s">
        <v>10</v>
      </c>
      <c r="E265" s="113"/>
      <c r="F265" s="381">
        <f t="shared" ref="F265:F268" si="13">+C265*E265</f>
        <v>0</v>
      </c>
      <c r="G265" s="16"/>
      <c r="H265" s="31"/>
      <c r="I265" s="17"/>
      <c r="J265" s="17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</row>
    <row r="266" spans="1:21">
      <c r="A266" s="142">
        <v>4.3</v>
      </c>
      <c r="B266" s="163" t="s">
        <v>14</v>
      </c>
      <c r="C266" s="144">
        <v>453.2</v>
      </c>
      <c r="D266" s="141" t="s">
        <v>10</v>
      </c>
      <c r="E266" s="113"/>
      <c r="F266" s="381">
        <f t="shared" si="13"/>
        <v>0</v>
      </c>
      <c r="G266" s="16"/>
      <c r="H266" s="31"/>
      <c r="I266" s="17"/>
      <c r="J266" s="17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</row>
    <row r="267" spans="1:21">
      <c r="A267" s="142">
        <v>4.4000000000000004</v>
      </c>
      <c r="B267" s="163" t="s">
        <v>150</v>
      </c>
      <c r="C267" s="144">
        <v>590.19000000000005</v>
      </c>
      <c r="D267" s="141" t="s">
        <v>10</v>
      </c>
      <c r="E267" s="113"/>
      <c r="F267" s="381">
        <f t="shared" si="13"/>
        <v>0</v>
      </c>
      <c r="G267" s="16"/>
      <c r="H267" s="31"/>
      <c r="I267" s="17"/>
      <c r="J267" s="17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</row>
    <row r="268" spans="1:21">
      <c r="A268" s="142">
        <v>4.5</v>
      </c>
      <c r="B268" s="163" t="s">
        <v>409</v>
      </c>
      <c r="C268" s="144">
        <v>345.78</v>
      </c>
      <c r="D268" s="141" t="s">
        <v>10</v>
      </c>
      <c r="E268" s="113"/>
      <c r="F268" s="381">
        <f t="shared" si="13"/>
        <v>0</v>
      </c>
      <c r="G268" s="16"/>
      <c r="H268" s="31"/>
      <c r="I268" s="17"/>
      <c r="J268" s="17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</row>
    <row r="269" spans="1:21">
      <c r="A269" s="142"/>
      <c r="B269" s="163"/>
      <c r="C269" s="144"/>
      <c r="D269" s="141"/>
      <c r="E269" s="90"/>
      <c r="F269" s="381"/>
      <c r="G269" s="16"/>
      <c r="H269" s="11"/>
      <c r="I269" s="17"/>
      <c r="J269" s="17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</row>
    <row r="270" spans="1:21">
      <c r="A270" s="164">
        <v>5</v>
      </c>
      <c r="B270" s="165" t="s">
        <v>15</v>
      </c>
      <c r="C270" s="144"/>
      <c r="D270" s="141"/>
      <c r="E270" s="90"/>
      <c r="F270" s="381"/>
      <c r="G270" s="16"/>
      <c r="H270" s="11"/>
      <c r="I270" s="17"/>
      <c r="J270" s="17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</row>
    <row r="271" spans="1:21">
      <c r="A271" s="142">
        <v>5.0999999999999996</v>
      </c>
      <c r="B271" s="163" t="s">
        <v>402</v>
      </c>
      <c r="C271" s="144">
        <f>+C264+C265</f>
        <v>4215.12</v>
      </c>
      <c r="D271" s="141" t="s">
        <v>10</v>
      </c>
      <c r="E271" s="90"/>
      <c r="F271" s="381">
        <f>+C271*E271</f>
        <v>0</v>
      </c>
      <c r="G271" s="16"/>
      <c r="H271" s="11"/>
      <c r="I271" s="17"/>
      <c r="J271" s="17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</row>
    <row r="272" spans="1:21">
      <c r="A272" s="142">
        <v>5.2</v>
      </c>
      <c r="B272" s="163" t="s">
        <v>401</v>
      </c>
      <c r="C272" s="144">
        <f>+C266</f>
        <v>453.2</v>
      </c>
      <c r="D272" s="141" t="s">
        <v>10</v>
      </c>
      <c r="E272" s="90"/>
      <c r="F272" s="381">
        <f t="shared" ref="F272:F273" si="14">+C272*E272</f>
        <v>0</v>
      </c>
      <c r="G272" s="16"/>
      <c r="H272" s="11"/>
      <c r="I272" s="17"/>
      <c r="J272" s="17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</row>
    <row r="273" spans="1:21">
      <c r="A273" s="142">
        <v>5.3</v>
      </c>
      <c r="B273" s="163" t="s">
        <v>334</v>
      </c>
      <c r="C273" s="144">
        <f>+C267</f>
        <v>590.19000000000005</v>
      </c>
      <c r="D273" s="141" t="s">
        <v>10</v>
      </c>
      <c r="E273" s="90"/>
      <c r="F273" s="381">
        <f t="shared" si="14"/>
        <v>0</v>
      </c>
      <c r="G273" s="16"/>
      <c r="H273" s="11"/>
      <c r="I273" s="17"/>
      <c r="J273" s="17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</row>
    <row r="274" spans="1:21">
      <c r="A274" s="142">
        <v>5.4</v>
      </c>
      <c r="B274" s="163" t="s">
        <v>403</v>
      </c>
      <c r="C274" s="144">
        <f>+C268</f>
        <v>345.78</v>
      </c>
      <c r="D274" s="141" t="s">
        <v>10</v>
      </c>
      <c r="E274" s="90"/>
      <c r="F274" s="381">
        <f>+C274*E274</f>
        <v>0</v>
      </c>
      <c r="G274" s="16"/>
      <c r="H274" s="11"/>
      <c r="I274" s="17"/>
      <c r="J274" s="17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</row>
    <row r="275" spans="1:21" ht="25.5">
      <c r="A275" s="421">
        <v>5.5</v>
      </c>
      <c r="B275" s="440" t="s">
        <v>523</v>
      </c>
      <c r="C275" s="472">
        <v>20</v>
      </c>
      <c r="D275" s="253" t="s">
        <v>21</v>
      </c>
      <c r="E275" s="90"/>
      <c r="F275" s="381">
        <f>+C275*E275</f>
        <v>0</v>
      </c>
      <c r="G275" s="16"/>
      <c r="H275" s="11"/>
      <c r="I275" s="17"/>
      <c r="J275" s="17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</row>
    <row r="276" spans="1:21">
      <c r="A276" s="142"/>
      <c r="B276" s="163"/>
      <c r="C276" s="166"/>
      <c r="D276" s="141"/>
      <c r="E276" s="90"/>
      <c r="F276" s="381"/>
      <c r="G276" s="16"/>
      <c r="H276" s="11"/>
      <c r="I276" s="17"/>
      <c r="J276" s="17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</row>
    <row r="277" spans="1:21">
      <c r="A277" s="167">
        <v>6</v>
      </c>
      <c r="B277" s="168" t="s">
        <v>16</v>
      </c>
      <c r="C277" s="169"/>
      <c r="D277" s="21"/>
      <c r="E277" s="96"/>
      <c r="F277" s="381"/>
      <c r="G277" s="16"/>
      <c r="H277" s="11"/>
      <c r="I277" s="17"/>
      <c r="J277" s="17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</row>
    <row r="278" spans="1:21">
      <c r="A278" s="170">
        <v>6.1</v>
      </c>
      <c r="B278" s="163" t="s">
        <v>404</v>
      </c>
      <c r="C278" s="144">
        <v>4053</v>
      </c>
      <c r="D278" s="21" t="s">
        <v>10</v>
      </c>
      <c r="E278" s="96"/>
      <c r="F278" s="381">
        <f>+C278*E278</f>
        <v>0</v>
      </c>
      <c r="G278" s="16"/>
      <c r="H278" s="85"/>
      <c r="I278" s="17"/>
      <c r="J278" s="17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</row>
    <row r="279" spans="1:21">
      <c r="A279" s="170">
        <v>5.2</v>
      </c>
      <c r="B279" s="163" t="s">
        <v>405</v>
      </c>
      <c r="C279" s="173">
        <v>440</v>
      </c>
      <c r="D279" s="21" t="s">
        <v>10</v>
      </c>
      <c r="E279" s="96"/>
      <c r="F279" s="381">
        <f t="shared" ref="F279:F281" si="15">+C279*E279</f>
        <v>0</v>
      </c>
      <c r="G279" s="16"/>
      <c r="H279" s="11"/>
      <c r="I279" s="17"/>
      <c r="J279" s="17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</row>
    <row r="280" spans="1:21">
      <c r="A280" s="170">
        <v>5.3</v>
      </c>
      <c r="B280" s="163" t="s">
        <v>406</v>
      </c>
      <c r="C280" s="173">
        <v>573</v>
      </c>
      <c r="D280" s="21" t="s">
        <v>10</v>
      </c>
      <c r="E280" s="96"/>
      <c r="F280" s="381">
        <f t="shared" si="15"/>
        <v>0</v>
      </c>
      <c r="G280" s="16"/>
      <c r="H280" s="11"/>
      <c r="I280" s="17"/>
      <c r="J280" s="17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</row>
    <row r="281" spans="1:21">
      <c r="A281" s="170">
        <v>6.4</v>
      </c>
      <c r="B281" s="163" t="s">
        <v>407</v>
      </c>
      <c r="C281" s="173">
        <v>339</v>
      </c>
      <c r="D281" s="21" t="s">
        <v>10</v>
      </c>
      <c r="E281" s="96"/>
      <c r="F281" s="381">
        <f t="shared" si="15"/>
        <v>0</v>
      </c>
      <c r="G281" s="16"/>
      <c r="H281" s="11"/>
      <c r="I281" s="17"/>
      <c r="J281" s="17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</row>
    <row r="282" spans="1:21">
      <c r="A282" s="170"/>
      <c r="B282" s="172"/>
      <c r="C282" s="173"/>
      <c r="D282" s="21"/>
      <c r="E282" s="96"/>
      <c r="F282" s="381"/>
      <c r="G282" s="16"/>
      <c r="H282" s="11"/>
      <c r="I282" s="17"/>
      <c r="J282" s="17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</row>
    <row r="283" spans="1:21">
      <c r="A283" s="167">
        <v>7</v>
      </c>
      <c r="B283" s="139" t="s">
        <v>168</v>
      </c>
      <c r="C283" s="166"/>
      <c r="D283" s="141"/>
      <c r="E283" s="90"/>
      <c r="F283" s="381"/>
      <c r="G283" s="16"/>
      <c r="H283" s="11"/>
      <c r="I283" s="17"/>
      <c r="J283" s="17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</row>
    <row r="284" spans="1:21" ht="51">
      <c r="A284" s="170">
        <v>7.1</v>
      </c>
      <c r="B284" s="174" t="s">
        <v>411</v>
      </c>
      <c r="C284" s="166">
        <v>12</v>
      </c>
      <c r="D284" s="141" t="s">
        <v>21</v>
      </c>
      <c r="E284" s="90"/>
      <c r="F284" s="381">
        <f>+C284*E284</f>
        <v>0</v>
      </c>
      <c r="G284" s="16"/>
      <c r="H284" s="11"/>
      <c r="I284" s="17"/>
      <c r="J284" s="17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</row>
    <row r="285" spans="1:21" ht="51">
      <c r="A285" s="170">
        <v>7.2</v>
      </c>
      <c r="B285" s="174" t="s">
        <v>410</v>
      </c>
      <c r="C285" s="166">
        <v>9</v>
      </c>
      <c r="D285" s="141" t="s">
        <v>21</v>
      </c>
      <c r="E285" s="90"/>
      <c r="F285" s="381">
        <f>+C285*E285</f>
        <v>0</v>
      </c>
      <c r="G285" s="16"/>
      <c r="H285" s="11"/>
      <c r="I285" s="17"/>
      <c r="J285" s="17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</row>
    <row r="286" spans="1:21" ht="51">
      <c r="A286" s="170">
        <v>7.3</v>
      </c>
      <c r="B286" s="174" t="s">
        <v>412</v>
      </c>
      <c r="C286" s="166">
        <v>5</v>
      </c>
      <c r="D286" s="141" t="s">
        <v>21</v>
      </c>
      <c r="E286" s="90"/>
      <c r="F286" s="381">
        <f>+C286*E286</f>
        <v>0</v>
      </c>
      <c r="G286" s="16"/>
      <c r="H286" s="11"/>
      <c r="I286" s="17"/>
      <c r="J286" s="17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</row>
    <row r="287" spans="1:21">
      <c r="A287" s="170">
        <v>7.4</v>
      </c>
      <c r="B287" s="163" t="s">
        <v>33</v>
      </c>
      <c r="C287" s="166">
        <v>2</v>
      </c>
      <c r="D287" s="141" t="s">
        <v>21</v>
      </c>
      <c r="E287" s="90"/>
      <c r="F287" s="381">
        <f t="shared" ref="F287" si="16">+C287*E287</f>
        <v>0</v>
      </c>
      <c r="G287" s="16"/>
      <c r="H287" s="11"/>
      <c r="I287" s="17"/>
      <c r="J287" s="17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</row>
    <row r="288" spans="1:21">
      <c r="A288" s="170"/>
      <c r="B288" s="174"/>
      <c r="C288" s="166"/>
      <c r="D288" s="141"/>
      <c r="E288" s="90"/>
      <c r="F288" s="381"/>
      <c r="G288" s="16"/>
      <c r="H288" s="11"/>
      <c r="I288" s="17"/>
      <c r="J288" s="17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</row>
    <row r="289" spans="1:21" ht="51">
      <c r="A289" s="167">
        <v>8</v>
      </c>
      <c r="B289" s="445" t="s">
        <v>502</v>
      </c>
      <c r="C289" s="250"/>
      <c r="D289" s="141"/>
      <c r="E289" s="90"/>
      <c r="F289" s="381"/>
      <c r="G289" s="16"/>
      <c r="H289" s="11"/>
      <c r="I289" s="17"/>
      <c r="J289" s="17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</row>
    <row r="290" spans="1:21">
      <c r="A290" s="446">
        <v>8.1</v>
      </c>
      <c r="B290" s="444" t="s">
        <v>503</v>
      </c>
      <c r="C290" s="447">
        <v>1</v>
      </c>
      <c r="D290" s="448" t="s">
        <v>21</v>
      </c>
      <c r="E290" s="449"/>
      <c r="F290" s="450">
        <f>ROUND(E290*C290,2)</f>
        <v>0</v>
      </c>
      <c r="G290" s="16"/>
      <c r="H290" s="11"/>
      <c r="I290" s="17"/>
      <c r="J290" s="17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</row>
    <row r="291" spans="1:21">
      <c r="A291" s="446">
        <v>8.1999999999999993</v>
      </c>
      <c r="B291" s="444" t="s">
        <v>504</v>
      </c>
      <c r="C291" s="451">
        <v>1</v>
      </c>
      <c r="D291" s="452" t="s">
        <v>21</v>
      </c>
      <c r="E291" s="453"/>
      <c r="F291" s="454">
        <f t="shared" ref="F291:F292" si="17">+C291*E291</f>
        <v>0</v>
      </c>
      <c r="G291" s="16"/>
      <c r="H291" s="11"/>
      <c r="I291" s="17"/>
      <c r="J291" s="17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</row>
    <row r="292" spans="1:21">
      <c r="A292" s="446">
        <v>8.3000000000000007</v>
      </c>
      <c r="B292" s="444" t="s">
        <v>505</v>
      </c>
      <c r="C292" s="451">
        <v>1</v>
      </c>
      <c r="D292" s="452" t="s">
        <v>21</v>
      </c>
      <c r="E292" s="453"/>
      <c r="F292" s="454">
        <f t="shared" si="17"/>
        <v>0</v>
      </c>
      <c r="G292" s="16"/>
      <c r="H292" s="11"/>
      <c r="I292" s="17"/>
      <c r="J292" s="17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</row>
    <row r="293" spans="1:21">
      <c r="A293" s="446"/>
      <c r="B293" s="455"/>
      <c r="C293" s="456"/>
      <c r="D293" s="457"/>
      <c r="E293" s="458"/>
      <c r="F293" s="454"/>
      <c r="G293" s="16"/>
      <c r="H293" s="11"/>
      <c r="I293" s="17"/>
      <c r="J293" s="17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</row>
    <row r="294" spans="1:21">
      <c r="A294" s="58">
        <v>9</v>
      </c>
      <c r="B294" s="176" t="s">
        <v>70</v>
      </c>
      <c r="C294" s="177"/>
      <c r="D294" s="178"/>
      <c r="E294" s="97"/>
      <c r="F294" s="91"/>
      <c r="G294" s="16"/>
      <c r="H294" s="11"/>
      <c r="I294" s="17"/>
      <c r="J294" s="17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</row>
    <row r="295" spans="1:21">
      <c r="A295" s="57">
        <v>9.1</v>
      </c>
      <c r="B295" s="149" t="s">
        <v>63</v>
      </c>
      <c r="C295" s="147">
        <f>+C253*0.2</f>
        <v>457.76000000000005</v>
      </c>
      <c r="D295" s="148" t="s">
        <v>18</v>
      </c>
      <c r="E295" s="91"/>
      <c r="F295" s="91">
        <f t="shared" ref="F295:F298" si="18">ROUND(C295*E295,2)</f>
        <v>0</v>
      </c>
      <c r="G295" s="16"/>
      <c r="H295" s="11"/>
      <c r="I295" s="17"/>
      <c r="J295" s="17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</row>
    <row r="296" spans="1:21" ht="25.5">
      <c r="A296" s="57">
        <f>+A295+0.1</f>
        <v>9.1999999999999993</v>
      </c>
      <c r="B296" s="149" t="s">
        <v>148</v>
      </c>
      <c r="C296" s="147">
        <f>+C295*1.2</f>
        <v>549.31200000000001</v>
      </c>
      <c r="D296" s="148" t="s">
        <v>18</v>
      </c>
      <c r="E296" s="91"/>
      <c r="F296" s="91">
        <f t="shared" si="18"/>
        <v>0</v>
      </c>
      <c r="G296" s="16"/>
      <c r="H296" s="11"/>
      <c r="I296" s="17"/>
      <c r="J296" s="17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</row>
    <row r="297" spans="1:21">
      <c r="A297" s="57">
        <f t="shared" ref="A297:A303" si="19">+A296+0.1</f>
        <v>9.2999999999999989</v>
      </c>
      <c r="B297" s="149" t="s">
        <v>155</v>
      </c>
      <c r="C297" s="179">
        <f>+C296</f>
        <v>549.31200000000001</v>
      </c>
      <c r="D297" s="180" t="s">
        <v>18</v>
      </c>
      <c r="E297" s="98"/>
      <c r="F297" s="98">
        <f t="shared" si="18"/>
        <v>0</v>
      </c>
      <c r="G297" s="16"/>
      <c r="H297" s="11"/>
      <c r="I297" s="17"/>
      <c r="J297" s="17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</row>
    <row r="298" spans="1:21" ht="25.5">
      <c r="A298" s="57">
        <f t="shared" si="19"/>
        <v>9.3999999999999986</v>
      </c>
      <c r="B298" s="149" t="s">
        <v>64</v>
      </c>
      <c r="C298" s="179">
        <f>+C297*0.95</f>
        <v>521.84640000000002</v>
      </c>
      <c r="D298" s="180" t="s">
        <v>18</v>
      </c>
      <c r="E298" s="98"/>
      <c r="F298" s="98">
        <f t="shared" si="18"/>
        <v>0</v>
      </c>
      <c r="G298" s="16"/>
      <c r="H298" s="11"/>
      <c r="I298" s="17"/>
      <c r="J298" s="17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</row>
    <row r="299" spans="1:21">
      <c r="A299" s="57">
        <f t="shared" si="19"/>
        <v>9.4999999999999982</v>
      </c>
      <c r="B299" s="149" t="s">
        <v>66</v>
      </c>
      <c r="C299" s="147">
        <f>+C253</f>
        <v>2288.8000000000002</v>
      </c>
      <c r="D299" s="182" t="s">
        <v>17</v>
      </c>
      <c r="E299" s="59"/>
      <c r="F299" s="91">
        <f>ROUND(C299*E299,2)</f>
        <v>0</v>
      </c>
      <c r="G299" s="16"/>
      <c r="H299" s="11"/>
      <c r="I299" s="17"/>
      <c r="J299" s="17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</row>
    <row r="300" spans="1:21">
      <c r="A300" s="57">
        <f t="shared" si="19"/>
        <v>9.5999999999999979</v>
      </c>
      <c r="B300" s="149" t="s">
        <v>65</v>
      </c>
      <c r="C300" s="147">
        <f>+C299</f>
        <v>2288.8000000000002</v>
      </c>
      <c r="D300" s="182" t="s">
        <v>17</v>
      </c>
      <c r="E300" s="59"/>
      <c r="F300" s="91">
        <f t="shared" ref="F300:F302" si="20">ROUND(C300*E300,2)</f>
        <v>0</v>
      </c>
      <c r="G300" s="16"/>
      <c r="H300" s="11"/>
      <c r="I300" s="17"/>
      <c r="J300" s="17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</row>
    <row r="301" spans="1:21">
      <c r="A301" s="57">
        <f t="shared" si="19"/>
        <v>9.6999999999999975</v>
      </c>
      <c r="B301" s="149" t="s">
        <v>67</v>
      </c>
      <c r="C301" s="147">
        <f>+C253*0.05*1.3</f>
        <v>148.77200000000002</v>
      </c>
      <c r="D301" s="182" t="s">
        <v>18</v>
      </c>
      <c r="E301" s="91"/>
      <c r="F301" s="91">
        <f t="shared" si="20"/>
        <v>0</v>
      </c>
      <c r="G301" s="16"/>
      <c r="H301" s="11"/>
      <c r="I301" s="17"/>
      <c r="J301" s="17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</row>
    <row r="302" spans="1:21">
      <c r="A302" s="57">
        <f t="shared" si="19"/>
        <v>9.7999999999999972</v>
      </c>
      <c r="B302" s="149" t="s">
        <v>68</v>
      </c>
      <c r="C302" s="147">
        <f>+C301</f>
        <v>148.77200000000002</v>
      </c>
      <c r="D302" s="182" t="s">
        <v>18</v>
      </c>
      <c r="E302" s="91"/>
      <c r="F302" s="91">
        <f t="shared" si="20"/>
        <v>0</v>
      </c>
      <c r="G302" s="16"/>
      <c r="H302" s="11"/>
      <c r="I302" s="17"/>
      <c r="J302" s="17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</row>
    <row r="303" spans="1:21" ht="12.75" customHeight="1">
      <c r="A303" s="57">
        <f t="shared" si="19"/>
        <v>9.8999999999999968</v>
      </c>
      <c r="B303" s="149" t="s">
        <v>169</v>
      </c>
      <c r="C303" s="147">
        <f>+C302*10</f>
        <v>1487.7200000000003</v>
      </c>
      <c r="D303" s="182" t="s">
        <v>69</v>
      </c>
      <c r="E303" s="91"/>
      <c r="F303" s="91">
        <f>ROUND(C303*E303,2)</f>
        <v>0</v>
      </c>
      <c r="G303" s="16"/>
      <c r="H303" s="11"/>
      <c r="I303" s="17"/>
      <c r="J303" s="17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</row>
    <row r="304" spans="1:21">
      <c r="A304" s="57"/>
      <c r="B304" s="149"/>
      <c r="C304" s="147"/>
      <c r="D304" s="182"/>
      <c r="E304" s="91"/>
      <c r="F304" s="91"/>
      <c r="G304" s="16"/>
      <c r="H304" s="11"/>
      <c r="I304" s="17"/>
      <c r="J304" s="17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</row>
    <row r="305" spans="1:21" ht="38.25">
      <c r="A305" s="60">
        <v>10</v>
      </c>
      <c r="B305" s="149" t="s">
        <v>156</v>
      </c>
      <c r="C305" s="251">
        <f>+C249</f>
        <v>2861</v>
      </c>
      <c r="D305" s="247" t="s">
        <v>10</v>
      </c>
      <c r="E305" s="61"/>
      <c r="F305" s="98">
        <f>ROUND(C305*E305,2)</f>
        <v>0</v>
      </c>
      <c r="G305" s="16"/>
      <c r="H305" s="11"/>
      <c r="I305" s="17"/>
      <c r="J305" s="17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</row>
    <row r="306" spans="1:21" ht="63.75">
      <c r="A306" s="60">
        <v>11</v>
      </c>
      <c r="B306" s="149" t="s">
        <v>157</v>
      </c>
      <c r="C306" s="251">
        <f>+C305</f>
        <v>2861</v>
      </c>
      <c r="D306" s="247" t="s">
        <v>10</v>
      </c>
      <c r="E306" s="61"/>
      <c r="F306" s="98">
        <f>ROUND(C306*E306,2)</f>
        <v>0</v>
      </c>
      <c r="G306" s="16"/>
      <c r="H306" s="11"/>
      <c r="I306" s="17"/>
      <c r="J306" s="17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</row>
    <row r="307" spans="1:21" ht="38.25">
      <c r="A307" s="62">
        <v>12</v>
      </c>
      <c r="B307" s="184" t="s">
        <v>158</v>
      </c>
      <c r="C307" s="251">
        <f>+C305</f>
        <v>2861</v>
      </c>
      <c r="D307" s="247" t="s">
        <v>10</v>
      </c>
      <c r="E307" s="61"/>
      <c r="F307" s="98">
        <f>ROUND(C307*E307,2)</f>
        <v>0</v>
      </c>
      <c r="G307" s="16"/>
      <c r="H307" s="11"/>
      <c r="I307" s="17"/>
      <c r="J307" s="17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</row>
    <row r="308" spans="1:21">
      <c r="A308" s="185"/>
      <c r="B308" s="186" t="s">
        <v>488</v>
      </c>
      <c r="C308" s="187"/>
      <c r="D308" s="44"/>
      <c r="E308" s="99"/>
      <c r="F308" s="382">
        <f>SUM(F249:F307)</f>
        <v>0</v>
      </c>
      <c r="G308" s="16"/>
      <c r="H308" s="11"/>
      <c r="I308" s="17"/>
      <c r="J308" s="17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</row>
    <row r="309" spans="1:21">
      <c r="A309" s="142"/>
      <c r="B309" s="163"/>
      <c r="C309" s="166"/>
      <c r="D309" s="141"/>
      <c r="E309" s="90"/>
      <c r="F309" s="381"/>
      <c r="G309" s="16"/>
      <c r="H309" s="11"/>
      <c r="I309" s="17"/>
      <c r="J309" s="17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</row>
    <row r="310" spans="1:21" ht="25.5">
      <c r="A310" s="138" t="s">
        <v>25</v>
      </c>
      <c r="B310" s="139" t="s">
        <v>166</v>
      </c>
      <c r="C310" s="252"/>
      <c r="D310" s="253"/>
      <c r="E310" s="114"/>
      <c r="F310" s="391"/>
      <c r="G310" s="16"/>
      <c r="H310" s="11"/>
      <c r="I310" s="17"/>
      <c r="J310" s="17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</row>
    <row r="311" spans="1:21">
      <c r="A311" s="254"/>
      <c r="B311" s="255"/>
      <c r="C311" s="252"/>
      <c r="D311" s="253"/>
      <c r="E311" s="114"/>
      <c r="F311" s="391"/>
      <c r="G311" s="16"/>
      <c r="H311" s="11"/>
      <c r="I311" s="17"/>
      <c r="J311" s="17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</row>
    <row r="312" spans="1:21">
      <c r="A312" s="142">
        <v>1</v>
      </c>
      <c r="B312" s="143" t="s">
        <v>75</v>
      </c>
      <c r="C312" s="144">
        <v>788.66</v>
      </c>
      <c r="D312" s="141" t="s">
        <v>10</v>
      </c>
      <c r="E312" s="90"/>
      <c r="F312" s="381">
        <f>+C312*E312</f>
        <v>0</v>
      </c>
      <c r="G312" s="16"/>
      <c r="H312" s="11"/>
      <c r="I312" s="17"/>
      <c r="J312" s="17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</row>
    <row r="313" spans="1:21">
      <c r="A313" s="142"/>
      <c r="B313" s="139"/>
      <c r="C313" s="144"/>
      <c r="D313" s="141"/>
      <c r="E313" s="90"/>
      <c r="F313" s="381"/>
      <c r="G313" s="16"/>
      <c r="H313" s="11"/>
      <c r="I313" s="17"/>
      <c r="J313" s="17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</row>
    <row r="314" spans="1:21">
      <c r="A314" s="153">
        <v>3</v>
      </c>
      <c r="B314" s="139" t="s">
        <v>11</v>
      </c>
      <c r="C314" s="144"/>
      <c r="D314" s="154"/>
      <c r="E314" s="93"/>
      <c r="F314" s="381"/>
      <c r="G314" s="16"/>
      <c r="H314" s="11"/>
      <c r="I314" s="17"/>
      <c r="J314" s="17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</row>
    <row r="315" spans="1:21">
      <c r="A315" s="155">
        <v>3.1</v>
      </c>
      <c r="B315" s="156" t="s">
        <v>288</v>
      </c>
      <c r="C315" s="244">
        <v>634.87</v>
      </c>
      <c r="D315" s="245" t="s">
        <v>18</v>
      </c>
      <c r="E315" s="112"/>
      <c r="F315" s="98">
        <f t="shared" ref="F315:F319" si="21">ROUND(C315*E315,2)</f>
        <v>0</v>
      </c>
      <c r="G315" s="16"/>
      <c r="H315" s="11"/>
      <c r="I315" s="17"/>
      <c r="J315" s="17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</row>
    <row r="316" spans="1:21" ht="25.5">
      <c r="A316" s="159">
        <f>+A315+0.1</f>
        <v>3.2</v>
      </c>
      <c r="B316" s="156" t="s">
        <v>147</v>
      </c>
      <c r="C316" s="244">
        <v>70.98</v>
      </c>
      <c r="D316" s="245" t="s">
        <v>18</v>
      </c>
      <c r="E316" s="112"/>
      <c r="F316" s="98">
        <f t="shared" si="21"/>
        <v>0</v>
      </c>
      <c r="G316" s="16"/>
      <c r="H316" s="11"/>
      <c r="I316" s="17"/>
      <c r="J316" s="17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</row>
    <row r="317" spans="1:21" ht="38.25">
      <c r="A317" s="159">
        <f t="shared" ref="A317:A319" si="22">+A316+0.1</f>
        <v>3.3000000000000003</v>
      </c>
      <c r="B317" s="156" t="s">
        <v>289</v>
      </c>
      <c r="C317" s="244">
        <f>+C318*0.5</f>
        <v>261.02999999999997</v>
      </c>
      <c r="D317" s="245" t="s">
        <v>18</v>
      </c>
      <c r="E317" s="112"/>
      <c r="F317" s="98">
        <f t="shared" si="21"/>
        <v>0</v>
      </c>
      <c r="G317" s="16"/>
      <c r="H317" s="11"/>
      <c r="I317" s="17"/>
      <c r="J317" s="17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</row>
    <row r="318" spans="1:21" ht="25.5">
      <c r="A318" s="159">
        <f t="shared" si="22"/>
        <v>3.4000000000000004</v>
      </c>
      <c r="B318" s="160" t="s">
        <v>151</v>
      </c>
      <c r="C318" s="246">
        <v>522.05999999999995</v>
      </c>
      <c r="D318" s="247" t="s">
        <v>18</v>
      </c>
      <c r="E318" s="61"/>
      <c r="F318" s="98">
        <f t="shared" si="21"/>
        <v>0</v>
      </c>
      <c r="G318" s="16"/>
      <c r="H318" s="11"/>
      <c r="I318" s="17"/>
      <c r="J318" s="17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</row>
    <row r="319" spans="1:21" ht="25.5">
      <c r="A319" s="159">
        <f t="shared" si="22"/>
        <v>3.5000000000000004</v>
      </c>
      <c r="B319" s="156" t="s">
        <v>148</v>
      </c>
      <c r="C319" s="248">
        <f>141.01+C317</f>
        <v>402.03999999999996</v>
      </c>
      <c r="D319" s="245" t="s">
        <v>18</v>
      </c>
      <c r="E319" s="112"/>
      <c r="F319" s="98">
        <f t="shared" si="21"/>
        <v>0</v>
      </c>
      <c r="G319" s="16"/>
      <c r="H319" s="11"/>
      <c r="I319" s="17"/>
      <c r="J319" s="17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</row>
    <row r="320" spans="1:21">
      <c r="A320" s="142"/>
      <c r="B320" s="163"/>
      <c r="C320" s="144"/>
      <c r="D320" s="141"/>
      <c r="E320" s="90"/>
      <c r="F320" s="381"/>
      <c r="G320" s="16"/>
      <c r="H320" s="11"/>
      <c r="I320" s="17"/>
      <c r="J320" s="17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</row>
    <row r="321" spans="1:21">
      <c r="A321" s="164">
        <v>4</v>
      </c>
      <c r="B321" s="139" t="s">
        <v>13</v>
      </c>
      <c r="C321" s="144"/>
      <c r="D321" s="141"/>
      <c r="E321" s="90"/>
      <c r="F321" s="381"/>
      <c r="G321" s="16"/>
      <c r="H321" s="11"/>
      <c r="I321" s="17"/>
      <c r="J321" s="17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</row>
    <row r="322" spans="1:21">
      <c r="A322" s="142">
        <v>4.0999999999999996</v>
      </c>
      <c r="B322" s="163" t="s">
        <v>335</v>
      </c>
      <c r="C322" s="144">
        <v>812.32</v>
      </c>
      <c r="D322" s="141" t="s">
        <v>10</v>
      </c>
      <c r="E322" s="113"/>
      <c r="F322" s="381">
        <f>+C322*E322</f>
        <v>0</v>
      </c>
      <c r="G322" s="16"/>
      <c r="H322" s="31"/>
      <c r="I322" s="17"/>
      <c r="J322" s="17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</row>
    <row r="323" spans="1:21">
      <c r="A323" s="142"/>
      <c r="B323" s="163"/>
      <c r="C323" s="144"/>
      <c r="D323" s="141"/>
      <c r="E323" s="90"/>
      <c r="F323" s="381"/>
      <c r="G323" s="16"/>
      <c r="H323" s="31"/>
      <c r="I323" s="17"/>
      <c r="J323" s="17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</row>
    <row r="324" spans="1:21">
      <c r="A324" s="164">
        <v>5</v>
      </c>
      <c r="B324" s="165" t="s">
        <v>15</v>
      </c>
      <c r="C324" s="144"/>
      <c r="D324" s="141"/>
      <c r="E324" s="90"/>
      <c r="F324" s="381"/>
      <c r="G324" s="16"/>
      <c r="H324" s="31"/>
      <c r="I324" s="17"/>
      <c r="J324" s="17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</row>
    <row r="325" spans="1:21">
      <c r="A325" s="142">
        <v>5.0999999999999996</v>
      </c>
      <c r="B325" s="163" t="s">
        <v>335</v>
      </c>
      <c r="C325" s="144">
        <f>+C322</f>
        <v>812.32</v>
      </c>
      <c r="D325" s="141" t="s">
        <v>10</v>
      </c>
      <c r="E325" s="90"/>
      <c r="F325" s="381">
        <f>+C325*E325</f>
        <v>0</v>
      </c>
      <c r="G325" s="16"/>
      <c r="H325" s="31"/>
      <c r="I325" s="17"/>
      <c r="J325" s="17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</row>
    <row r="326" spans="1:21">
      <c r="A326" s="142"/>
      <c r="B326" s="163"/>
      <c r="C326" s="166"/>
      <c r="D326" s="141"/>
      <c r="E326" s="90"/>
      <c r="F326" s="381"/>
      <c r="G326" s="16"/>
      <c r="H326" s="31"/>
      <c r="I326" s="17"/>
      <c r="J326" s="17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</row>
    <row r="327" spans="1:21">
      <c r="A327" s="167">
        <v>6</v>
      </c>
      <c r="B327" s="168" t="s">
        <v>16</v>
      </c>
      <c r="C327" s="169"/>
      <c r="D327" s="21"/>
      <c r="E327" s="96"/>
      <c r="F327" s="381"/>
      <c r="G327" s="16"/>
      <c r="H327" s="11"/>
      <c r="I327" s="17"/>
      <c r="J327" s="17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</row>
    <row r="328" spans="1:21">
      <c r="A328" s="170">
        <v>6.1</v>
      </c>
      <c r="B328" s="171" t="s">
        <v>336</v>
      </c>
      <c r="C328" s="144">
        <f>+C312</f>
        <v>788.66</v>
      </c>
      <c r="D328" s="21" t="s">
        <v>10</v>
      </c>
      <c r="E328" s="96"/>
      <c r="F328" s="381">
        <f>+C328*E328</f>
        <v>0</v>
      </c>
      <c r="G328" s="16"/>
      <c r="H328" s="11"/>
      <c r="I328" s="17"/>
      <c r="J328" s="17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</row>
    <row r="329" spans="1:21">
      <c r="A329" s="170"/>
      <c r="B329" s="172"/>
      <c r="C329" s="173"/>
      <c r="D329" s="21"/>
      <c r="E329" s="96"/>
      <c r="F329" s="381"/>
      <c r="G329" s="16"/>
      <c r="H329" s="11"/>
      <c r="I329" s="17"/>
      <c r="J329" s="17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</row>
    <row r="330" spans="1:21" ht="38.25">
      <c r="A330" s="60">
        <v>7</v>
      </c>
      <c r="B330" s="149" t="s">
        <v>156</v>
      </c>
      <c r="C330" s="251">
        <f>+C312</f>
        <v>788.66</v>
      </c>
      <c r="D330" s="247" t="s">
        <v>10</v>
      </c>
      <c r="E330" s="61"/>
      <c r="F330" s="98">
        <f>ROUND(C330*E330,2)</f>
        <v>0</v>
      </c>
      <c r="G330" s="16"/>
      <c r="H330" s="11"/>
      <c r="I330" s="17"/>
      <c r="J330" s="17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</row>
    <row r="331" spans="1:21" ht="63.75">
      <c r="A331" s="60">
        <v>8</v>
      </c>
      <c r="B331" s="149" t="s">
        <v>157</v>
      </c>
      <c r="C331" s="251">
        <f>+C330</f>
        <v>788.66</v>
      </c>
      <c r="D331" s="247" t="s">
        <v>10</v>
      </c>
      <c r="E331" s="61"/>
      <c r="F331" s="98">
        <f>ROUND(C331*E331,2)</f>
        <v>0</v>
      </c>
      <c r="G331" s="16"/>
      <c r="H331" s="11"/>
      <c r="I331" s="17"/>
      <c r="J331" s="17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</row>
    <row r="332" spans="1:21" ht="38.25">
      <c r="A332" s="62">
        <v>9</v>
      </c>
      <c r="B332" s="184" t="s">
        <v>158</v>
      </c>
      <c r="C332" s="251">
        <f>+C330</f>
        <v>788.66</v>
      </c>
      <c r="D332" s="247" t="s">
        <v>10</v>
      </c>
      <c r="E332" s="61"/>
      <c r="F332" s="98">
        <f>ROUND(C332*E332,2)</f>
        <v>0</v>
      </c>
      <c r="G332" s="16"/>
      <c r="H332" s="11"/>
      <c r="I332" s="17"/>
      <c r="J332" s="17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</row>
    <row r="333" spans="1:21">
      <c r="A333" s="185"/>
      <c r="B333" s="186" t="s">
        <v>489</v>
      </c>
      <c r="C333" s="187"/>
      <c r="D333" s="44"/>
      <c r="E333" s="99"/>
      <c r="F333" s="382">
        <f>SUM(F312:F332)</f>
        <v>0</v>
      </c>
      <c r="G333" s="16"/>
      <c r="H333" s="11"/>
      <c r="I333" s="17"/>
      <c r="J333" s="17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</row>
    <row r="334" spans="1:21">
      <c r="A334" s="142"/>
      <c r="B334" s="163"/>
      <c r="C334" s="166"/>
      <c r="D334" s="141"/>
      <c r="E334" s="90"/>
      <c r="F334" s="381"/>
      <c r="G334" s="16"/>
      <c r="H334" s="11"/>
      <c r="I334" s="17"/>
      <c r="J334" s="17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</row>
    <row r="335" spans="1:21">
      <c r="A335" s="256" t="s">
        <v>160</v>
      </c>
      <c r="B335" s="189" t="s">
        <v>149</v>
      </c>
      <c r="C335" s="257"/>
      <c r="D335" s="258"/>
      <c r="E335" s="115"/>
      <c r="F335" s="24"/>
      <c r="G335" s="16"/>
      <c r="H335" s="11"/>
      <c r="I335" s="17"/>
      <c r="J335" s="17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</row>
    <row r="336" spans="1:21">
      <c r="A336" s="259"/>
      <c r="B336" s="188"/>
      <c r="C336" s="257"/>
      <c r="D336" s="258"/>
      <c r="E336" s="115"/>
      <c r="F336" s="24"/>
      <c r="G336" s="16"/>
      <c r="H336" s="11"/>
      <c r="I336" s="17"/>
      <c r="J336" s="17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</row>
    <row r="337" spans="1:21">
      <c r="A337" s="142">
        <v>1</v>
      </c>
      <c r="B337" s="193" t="s">
        <v>75</v>
      </c>
      <c r="C337" s="260">
        <v>23034.18</v>
      </c>
      <c r="D337" s="261" t="s">
        <v>26</v>
      </c>
      <c r="E337" s="115"/>
      <c r="F337" s="381">
        <f>+C337*E337</f>
        <v>0</v>
      </c>
      <c r="G337" s="16"/>
      <c r="H337" s="11"/>
      <c r="I337" s="17"/>
      <c r="J337" s="17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</row>
    <row r="338" spans="1:21">
      <c r="A338" s="142"/>
      <c r="B338" s="193"/>
      <c r="C338" s="260"/>
      <c r="D338" s="261"/>
      <c r="E338" s="115"/>
      <c r="F338" s="381"/>
      <c r="G338" s="16"/>
      <c r="H338" s="11"/>
      <c r="I338" s="17"/>
      <c r="J338" s="17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</row>
    <row r="339" spans="1:21">
      <c r="A339" s="145">
        <v>2</v>
      </c>
      <c r="B339" s="146" t="s">
        <v>290</v>
      </c>
      <c r="C339" s="147"/>
      <c r="D339" s="148"/>
      <c r="E339" s="91"/>
      <c r="F339" s="91"/>
      <c r="G339" s="16"/>
      <c r="H339" s="11"/>
      <c r="I339" s="17"/>
      <c r="J339" s="17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</row>
    <row r="340" spans="1:21">
      <c r="A340" s="57">
        <v>2.1</v>
      </c>
      <c r="B340" s="149" t="s">
        <v>60</v>
      </c>
      <c r="C340" s="147">
        <f>845.52*2</f>
        <v>1691.04</v>
      </c>
      <c r="D340" s="148" t="s">
        <v>10</v>
      </c>
      <c r="E340" s="91"/>
      <c r="F340" s="91">
        <f>ROUND(C340*E340,2)</f>
        <v>0</v>
      </c>
      <c r="G340" s="16"/>
      <c r="H340" s="11"/>
      <c r="I340" s="17"/>
      <c r="J340" s="17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</row>
    <row r="341" spans="1:21">
      <c r="A341" s="57">
        <v>2.2000000000000002</v>
      </c>
      <c r="B341" s="149" t="s">
        <v>61</v>
      </c>
      <c r="C341" s="147">
        <f>845.52*0.7</f>
        <v>591.86399999999992</v>
      </c>
      <c r="D341" s="148" t="s">
        <v>17</v>
      </c>
      <c r="E341" s="91"/>
      <c r="F341" s="91">
        <f>ROUND(C341*E341,2)</f>
        <v>0</v>
      </c>
      <c r="G341" s="16"/>
      <c r="H341" s="11"/>
      <c r="I341" s="17"/>
      <c r="J341" s="17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</row>
    <row r="342" spans="1:21" ht="25.5">
      <c r="A342" s="57">
        <v>2.2999999999999998</v>
      </c>
      <c r="B342" s="150" t="s">
        <v>71</v>
      </c>
      <c r="C342" s="151">
        <f>+C341*0.05*1.3</f>
        <v>38.471159999999998</v>
      </c>
      <c r="D342" s="152" t="s">
        <v>18</v>
      </c>
      <c r="E342" s="92"/>
      <c r="F342" s="92">
        <f>ROUND(C342*E342,2)</f>
        <v>0</v>
      </c>
      <c r="G342" s="16"/>
      <c r="H342" s="11"/>
      <c r="I342" s="17"/>
      <c r="J342" s="17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</row>
    <row r="343" spans="1:21">
      <c r="A343" s="142"/>
      <c r="B343" s="193"/>
      <c r="C343" s="260"/>
      <c r="D343" s="261"/>
      <c r="E343" s="115"/>
      <c r="F343" s="381"/>
      <c r="G343" s="16"/>
      <c r="H343" s="11"/>
      <c r="I343" s="17"/>
      <c r="J343" s="17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</row>
    <row r="344" spans="1:21">
      <c r="A344" s="153">
        <v>3</v>
      </c>
      <c r="B344" s="139" t="s">
        <v>11</v>
      </c>
      <c r="C344" s="144"/>
      <c r="D344" s="154"/>
      <c r="E344" s="93"/>
      <c r="F344" s="381"/>
      <c r="G344" s="16"/>
      <c r="H344" s="11"/>
      <c r="I344" s="17"/>
      <c r="J344" s="17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</row>
    <row r="345" spans="1:21">
      <c r="A345" s="155">
        <v>3.1</v>
      </c>
      <c r="B345" s="156" t="s">
        <v>288</v>
      </c>
      <c r="C345" s="244">
        <f>15744.75</f>
        <v>15744.75</v>
      </c>
      <c r="D345" s="245" t="s">
        <v>18</v>
      </c>
      <c r="E345" s="112"/>
      <c r="F345" s="98">
        <f t="shared" ref="F345:F349" si="23">ROUND(C345*E345,2)</f>
        <v>0</v>
      </c>
      <c r="G345" s="16"/>
      <c r="H345" s="11"/>
      <c r="I345" s="17"/>
      <c r="J345" s="17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</row>
    <row r="346" spans="1:21" ht="25.5">
      <c r="A346" s="159">
        <f>+A345+0.1</f>
        <v>3.2</v>
      </c>
      <c r="B346" s="156" t="s">
        <v>147</v>
      </c>
      <c r="C346" s="244">
        <v>1639.18</v>
      </c>
      <c r="D346" s="245" t="s">
        <v>18</v>
      </c>
      <c r="E346" s="112"/>
      <c r="F346" s="98">
        <f t="shared" si="23"/>
        <v>0</v>
      </c>
      <c r="G346" s="16"/>
      <c r="H346" s="11"/>
      <c r="I346" s="17"/>
      <c r="J346" s="17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</row>
    <row r="347" spans="1:21" ht="38.25">
      <c r="A347" s="159">
        <f t="shared" ref="A347:A349" si="24">+A346+0.1</f>
        <v>3.3000000000000003</v>
      </c>
      <c r="B347" s="156" t="s">
        <v>289</v>
      </c>
      <c r="C347" s="244">
        <f>+C348*0.5</f>
        <v>6610.3353738999986</v>
      </c>
      <c r="D347" s="245" t="s">
        <v>18</v>
      </c>
      <c r="E347" s="112"/>
      <c r="F347" s="98">
        <f t="shared" si="23"/>
        <v>0</v>
      </c>
      <c r="G347" s="16"/>
      <c r="H347" s="11"/>
      <c r="I347" s="17"/>
      <c r="J347" s="17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</row>
    <row r="348" spans="1:21" ht="25.5">
      <c r="A348" s="159">
        <f t="shared" si="24"/>
        <v>3.4000000000000004</v>
      </c>
      <c r="B348" s="160" t="s">
        <v>151</v>
      </c>
      <c r="C348" s="246">
        <v>13220.670747799997</v>
      </c>
      <c r="D348" s="247" t="s">
        <v>18</v>
      </c>
      <c r="E348" s="61"/>
      <c r="F348" s="98">
        <f t="shared" si="23"/>
        <v>0</v>
      </c>
      <c r="G348" s="16"/>
      <c r="H348" s="11"/>
      <c r="I348" s="17"/>
      <c r="J348" s="17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</row>
    <row r="349" spans="1:21" ht="25.5">
      <c r="A349" s="159">
        <f t="shared" si="24"/>
        <v>3.5000000000000004</v>
      </c>
      <c r="B349" s="156" t="s">
        <v>148</v>
      </c>
      <c r="C349" s="248">
        <f>3155.1+C347</f>
        <v>9765.435373899998</v>
      </c>
      <c r="D349" s="245" t="s">
        <v>18</v>
      </c>
      <c r="E349" s="112"/>
      <c r="F349" s="98">
        <f t="shared" si="23"/>
        <v>0</v>
      </c>
      <c r="G349" s="16"/>
      <c r="H349" s="11"/>
      <c r="I349" s="17"/>
      <c r="J349" s="17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</row>
    <row r="350" spans="1:21">
      <c r="A350" s="142"/>
      <c r="B350" s="139"/>
      <c r="C350" s="166"/>
      <c r="D350" s="141"/>
      <c r="E350" s="90"/>
      <c r="F350" s="381"/>
      <c r="G350" s="16"/>
      <c r="H350" s="11"/>
      <c r="I350" s="17"/>
      <c r="J350" s="17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</row>
    <row r="351" spans="1:21">
      <c r="A351" s="164">
        <v>4</v>
      </c>
      <c r="B351" s="165" t="s">
        <v>28</v>
      </c>
      <c r="C351" s="166"/>
      <c r="D351" s="141"/>
      <c r="E351" s="116"/>
      <c r="F351" s="381"/>
      <c r="G351" s="16"/>
      <c r="H351" s="11"/>
      <c r="I351" s="17"/>
      <c r="J351" s="17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</row>
    <row r="352" spans="1:21">
      <c r="A352" s="142">
        <v>4.0999999999999996</v>
      </c>
      <c r="B352" s="163" t="s">
        <v>29</v>
      </c>
      <c r="C352" s="144">
        <v>433.96</v>
      </c>
      <c r="D352" s="141" t="s">
        <v>10</v>
      </c>
      <c r="E352" s="117"/>
      <c r="F352" s="381">
        <f>+C352*E352</f>
        <v>0</v>
      </c>
      <c r="G352" s="16"/>
      <c r="H352" s="31"/>
      <c r="I352" s="17"/>
      <c r="J352" s="17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</row>
    <row r="353" spans="1:21">
      <c r="A353" s="142">
        <v>4.2</v>
      </c>
      <c r="B353" s="163" t="s">
        <v>30</v>
      </c>
      <c r="C353" s="144">
        <v>4349.47</v>
      </c>
      <c r="D353" s="141" t="s">
        <v>10</v>
      </c>
      <c r="E353" s="117"/>
      <c r="F353" s="381">
        <f>+C353*E353</f>
        <v>0</v>
      </c>
      <c r="G353" s="16"/>
      <c r="H353" s="31"/>
      <c r="I353" s="17"/>
      <c r="J353" s="17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</row>
    <row r="354" spans="1:21">
      <c r="A354" s="142">
        <v>4.3</v>
      </c>
      <c r="B354" s="163" t="s">
        <v>31</v>
      </c>
      <c r="C354" s="144">
        <v>3995.34</v>
      </c>
      <c r="D354" s="141" t="s">
        <v>10</v>
      </c>
      <c r="E354" s="117"/>
      <c r="F354" s="381">
        <f>+C354*E354</f>
        <v>0</v>
      </c>
      <c r="G354" s="16"/>
      <c r="H354" s="31"/>
      <c r="I354" s="17"/>
      <c r="J354" s="17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</row>
    <row r="355" spans="1:21">
      <c r="A355" s="142">
        <v>3.4</v>
      </c>
      <c r="B355" s="163" t="s">
        <v>32</v>
      </c>
      <c r="C355" s="144">
        <v>14752.63</v>
      </c>
      <c r="D355" s="141" t="s">
        <v>10</v>
      </c>
      <c r="E355" s="117"/>
      <c r="F355" s="381">
        <f>+C355*E355</f>
        <v>0</v>
      </c>
      <c r="G355" s="16"/>
      <c r="H355" s="31"/>
      <c r="I355" s="17"/>
      <c r="J355" s="17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</row>
    <row r="356" spans="1:21">
      <c r="A356" s="142"/>
      <c r="B356" s="163"/>
      <c r="C356" s="142"/>
      <c r="D356" s="141"/>
      <c r="E356" s="90"/>
      <c r="F356" s="381"/>
      <c r="G356" s="16"/>
      <c r="H356" s="11"/>
      <c r="I356" s="17"/>
      <c r="J356" s="17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</row>
    <row r="357" spans="1:21">
      <c r="A357" s="164">
        <v>5</v>
      </c>
      <c r="B357" s="165" t="s">
        <v>15</v>
      </c>
      <c r="C357" s="144"/>
      <c r="D357" s="141"/>
      <c r="E357" s="90"/>
      <c r="F357" s="381"/>
      <c r="G357" s="16"/>
      <c r="H357" s="11"/>
      <c r="I357" s="17"/>
      <c r="J357" s="17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</row>
    <row r="358" spans="1:21">
      <c r="A358" s="142">
        <v>5.0999999999999996</v>
      </c>
      <c r="B358" s="163" t="s">
        <v>29</v>
      </c>
      <c r="C358" s="144">
        <f>+C352</f>
        <v>433.96</v>
      </c>
      <c r="D358" s="141" t="s">
        <v>10</v>
      </c>
      <c r="E358" s="90"/>
      <c r="F358" s="381">
        <f>+C358*E358</f>
        <v>0</v>
      </c>
      <c r="G358" s="16"/>
      <c r="H358" s="11"/>
      <c r="I358" s="17"/>
      <c r="J358" s="17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</row>
    <row r="359" spans="1:21">
      <c r="A359" s="142">
        <v>5.2</v>
      </c>
      <c r="B359" s="163" t="s">
        <v>30</v>
      </c>
      <c r="C359" s="144">
        <f>+C353</f>
        <v>4349.47</v>
      </c>
      <c r="D359" s="141" t="s">
        <v>10</v>
      </c>
      <c r="E359" s="90"/>
      <c r="F359" s="381">
        <f>+C359*E359</f>
        <v>0</v>
      </c>
      <c r="G359" s="16"/>
      <c r="H359" s="11"/>
      <c r="I359" s="17"/>
      <c r="J359" s="17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</row>
    <row r="360" spans="1:21">
      <c r="A360" s="142">
        <v>5.3</v>
      </c>
      <c r="B360" s="163" t="s">
        <v>31</v>
      </c>
      <c r="C360" s="144">
        <f>+C354</f>
        <v>3995.34</v>
      </c>
      <c r="D360" s="141" t="s">
        <v>10</v>
      </c>
      <c r="E360" s="90"/>
      <c r="F360" s="381">
        <f>+C360*E360</f>
        <v>0</v>
      </c>
      <c r="G360" s="16"/>
      <c r="H360" s="11"/>
      <c r="I360" s="17"/>
      <c r="J360" s="17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</row>
    <row r="361" spans="1:21">
      <c r="A361" s="142">
        <v>5.4</v>
      </c>
      <c r="B361" s="163" t="s">
        <v>32</v>
      </c>
      <c r="C361" s="144">
        <f>+C355</f>
        <v>14752.63</v>
      </c>
      <c r="D361" s="141" t="s">
        <v>10</v>
      </c>
      <c r="E361" s="90"/>
      <c r="F361" s="381">
        <f>+C361*E361</f>
        <v>0</v>
      </c>
      <c r="G361" s="16"/>
      <c r="H361" s="11"/>
      <c r="I361" s="17"/>
      <c r="J361" s="17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</row>
    <row r="362" spans="1:21">
      <c r="A362" s="170"/>
      <c r="B362" s="163"/>
      <c r="C362" s="166"/>
      <c r="D362" s="141"/>
      <c r="E362" s="90"/>
      <c r="F362" s="381"/>
      <c r="G362" s="16"/>
      <c r="H362" s="11"/>
      <c r="I362" s="17"/>
      <c r="J362" s="17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</row>
    <row r="363" spans="1:21">
      <c r="A363" s="167">
        <v>6</v>
      </c>
      <c r="B363" s="168" t="s">
        <v>16</v>
      </c>
      <c r="C363" s="169"/>
      <c r="D363" s="21"/>
      <c r="E363" s="118"/>
      <c r="F363" s="381"/>
      <c r="G363" s="16"/>
      <c r="H363" s="11"/>
      <c r="I363" s="17"/>
      <c r="J363" s="17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</row>
    <row r="364" spans="1:21">
      <c r="A364" s="170">
        <v>6.1</v>
      </c>
      <c r="B364" s="171" t="s">
        <v>161</v>
      </c>
      <c r="C364" s="144">
        <v>431.03</v>
      </c>
      <c r="D364" s="21" t="s">
        <v>10</v>
      </c>
      <c r="E364" s="96"/>
      <c r="F364" s="381">
        <f>+C364*E364</f>
        <v>0</v>
      </c>
      <c r="G364" s="16"/>
      <c r="H364" s="11"/>
      <c r="I364" s="17"/>
      <c r="J364" s="17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</row>
    <row r="365" spans="1:21">
      <c r="A365" s="170">
        <v>6.2</v>
      </c>
      <c r="B365" s="171" t="s">
        <v>162</v>
      </c>
      <c r="C365" s="144">
        <v>4222.79</v>
      </c>
      <c r="D365" s="21" t="s">
        <v>10</v>
      </c>
      <c r="E365" s="96"/>
      <c r="F365" s="381">
        <f>+C365*E365</f>
        <v>0</v>
      </c>
      <c r="G365" s="16"/>
      <c r="H365" s="11"/>
      <c r="I365" s="17"/>
      <c r="J365" s="17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</row>
    <row r="366" spans="1:21">
      <c r="A366" s="170">
        <v>6.3</v>
      </c>
      <c r="B366" s="171" t="s">
        <v>163</v>
      </c>
      <c r="C366" s="144">
        <v>3917</v>
      </c>
      <c r="D366" s="21" t="s">
        <v>10</v>
      </c>
      <c r="E366" s="96"/>
      <c r="F366" s="381">
        <f>+C366*E366</f>
        <v>0</v>
      </c>
      <c r="G366" s="16"/>
      <c r="H366" s="11"/>
      <c r="I366" s="17"/>
      <c r="J366" s="17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</row>
    <row r="367" spans="1:21">
      <c r="A367" s="170">
        <v>6.4</v>
      </c>
      <c r="B367" s="171" t="s">
        <v>164</v>
      </c>
      <c r="C367" s="144">
        <v>14463.36</v>
      </c>
      <c r="D367" s="21" t="s">
        <v>10</v>
      </c>
      <c r="E367" s="96"/>
      <c r="F367" s="381">
        <f>+C367*E367</f>
        <v>0</v>
      </c>
      <c r="G367" s="16"/>
      <c r="H367" s="11"/>
      <c r="I367" s="17"/>
      <c r="J367" s="17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</row>
    <row r="368" spans="1:21">
      <c r="A368" s="170"/>
      <c r="B368" s="171"/>
      <c r="C368" s="144"/>
      <c r="D368" s="21"/>
      <c r="E368" s="96"/>
      <c r="F368" s="381"/>
      <c r="G368" s="16"/>
      <c r="H368" s="11"/>
      <c r="I368" s="17"/>
      <c r="J368" s="17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</row>
    <row r="369" spans="1:21">
      <c r="A369" s="58">
        <v>7</v>
      </c>
      <c r="B369" s="176" t="s">
        <v>70</v>
      </c>
      <c r="C369" s="177"/>
      <c r="D369" s="178"/>
      <c r="E369" s="97"/>
      <c r="F369" s="91"/>
      <c r="G369" s="16"/>
      <c r="H369" s="11"/>
      <c r="I369" s="17"/>
      <c r="J369" s="17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</row>
    <row r="370" spans="1:21">
      <c r="A370" s="57">
        <v>7.1</v>
      </c>
      <c r="B370" s="149" t="s">
        <v>63</v>
      </c>
      <c r="C370" s="147">
        <f>+C341*0.2</f>
        <v>118.37279999999998</v>
      </c>
      <c r="D370" s="148" t="s">
        <v>18</v>
      </c>
      <c r="E370" s="91"/>
      <c r="F370" s="91">
        <f t="shared" ref="F370:F373" si="25">ROUND(C370*E370,2)</f>
        <v>0</v>
      </c>
      <c r="G370" s="16"/>
      <c r="H370" s="11"/>
      <c r="I370" s="17"/>
      <c r="J370" s="17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</row>
    <row r="371" spans="1:21" ht="25.5">
      <c r="A371" s="57">
        <f>+A370+0.1</f>
        <v>7.1999999999999993</v>
      </c>
      <c r="B371" s="149" t="s">
        <v>148</v>
      </c>
      <c r="C371" s="147">
        <f>+C370*1.2</f>
        <v>142.04735999999997</v>
      </c>
      <c r="D371" s="148" t="s">
        <v>18</v>
      </c>
      <c r="E371" s="91"/>
      <c r="F371" s="91">
        <f t="shared" si="25"/>
        <v>0</v>
      </c>
      <c r="G371" s="16"/>
      <c r="H371" s="11"/>
      <c r="I371" s="17"/>
      <c r="J371" s="17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</row>
    <row r="372" spans="1:21">
      <c r="A372" s="57">
        <f t="shared" ref="A372:A378" si="26">+A371+0.1</f>
        <v>7.2999999999999989</v>
      </c>
      <c r="B372" s="149" t="s">
        <v>155</v>
      </c>
      <c r="C372" s="179">
        <f>+C371</f>
        <v>142.04735999999997</v>
      </c>
      <c r="D372" s="180" t="s">
        <v>18</v>
      </c>
      <c r="E372" s="98"/>
      <c r="F372" s="98">
        <f t="shared" si="25"/>
        <v>0</v>
      </c>
      <c r="G372" s="16"/>
      <c r="H372" s="11"/>
      <c r="I372" s="17"/>
      <c r="J372" s="17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</row>
    <row r="373" spans="1:21" ht="25.5">
      <c r="A373" s="57">
        <f t="shared" si="26"/>
        <v>7.3999999999999986</v>
      </c>
      <c r="B373" s="149" t="s">
        <v>64</v>
      </c>
      <c r="C373" s="179">
        <f>+C372*0.95</f>
        <v>134.94499199999996</v>
      </c>
      <c r="D373" s="180" t="s">
        <v>18</v>
      </c>
      <c r="E373" s="98"/>
      <c r="F373" s="98">
        <f t="shared" si="25"/>
        <v>0</v>
      </c>
      <c r="G373" s="16"/>
      <c r="H373" s="11"/>
      <c r="I373" s="17"/>
      <c r="J373" s="17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</row>
    <row r="374" spans="1:21">
      <c r="A374" s="57">
        <f t="shared" si="26"/>
        <v>7.4999999999999982</v>
      </c>
      <c r="B374" s="149" t="s">
        <v>66</v>
      </c>
      <c r="C374" s="147">
        <f>+C341</f>
        <v>591.86399999999992</v>
      </c>
      <c r="D374" s="182" t="s">
        <v>17</v>
      </c>
      <c r="E374" s="59"/>
      <c r="F374" s="91">
        <f>ROUND(C374*E374,2)</f>
        <v>0</v>
      </c>
      <c r="G374" s="16"/>
      <c r="H374" s="11"/>
      <c r="I374" s="17"/>
      <c r="J374" s="17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</row>
    <row r="375" spans="1:21">
      <c r="A375" s="57">
        <f t="shared" si="26"/>
        <v>7.5999999999999979</v>
      </c>
      <c r="B375" s="149" t="s">
        <v>65</v>
      </c>
      <c r="C375" s="147">
        <f>+C374</f>
        <v>591.86399999999992</v>
      </c>
      <c r="D375" s="182" t="s">
        <v>17</v>
      </c>
      <c r="E375" s="59"/>
      <c r="F375" s="91">
        <f t="shared" ref="F375:F377" si="27">ROUND(C375*E375,2)</f>
        <v>0</v>
      </c>
      <c r="G375" s="16"/>
      <c r="H375" s="11"/>
      <c r="I375" s="17"/>
      <c r="J375" s="17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</row>
    <row r="376" spans="1:21">
      <c r="A376" s="57">
        <f t="shared" si="26"/>
        <v>7.6999999999999975</v>
      </c>
      <c r="B376" s="149" t="s">
        <v>67</v>
      </c>
      <c r="C376" s="147">
        <f>+C341*0.05*1.3</f>
        <v>38.471159999999998</v>
      </c>
      <c r="D376" s="182" t="s">
        <v>18</v>
      </c>
      <c r="E376" s="91"/>
      <c r="F376" s="91">
        <f t="shared" si="27"/>
        <v>0</v>
      </c>
      <c r="G376" s="16"/>
      <c r="H376" s="11"/>
      <c r="I376" s="17"/>
      <c r="J376" s="17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</row>
    <row r="377" spans="1:21">
      <c r="A377" s="57">
        <f t="shared" si="26"/>
        <v>7.7999999999999972</v>
      </c>
      <c r="B377" s="149" t="s">
        <v>68</v>
      </c>
      <c r="C377" s="147">
        <f>+C376</f>
        <v>38.471159999999998</v>
      </c>
      <c r="D377" s="182" t="s">
        <v>18</v>
      </c>
      <c r="E377" s="91"/>
      <c r="F377" s="91">
        <f t="shared" si="27"/>
        <v>0</v>
      </c>
      <c r="G377" s="16"/>
      <c r="H377" s="11"/>
      <c r="I377" s="17"/>
      <c r="J377" s="17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</row>
    <row r="378" spans="1:21" ht="12.75" customHeight="1">
      <c r="A378" s="57">
        <f t="shared" si="26"/>
        <v>7.8999999999999968</v>
      </c>
      <c r="B378" s="149" t="s">
        <v>170</v>
      </c>
      <c r="C378" s="147">
        <f>+C377*10</f>
        <v>384.71159999999998</v>
      </c>
      <c r="D378" s="182" t="s">
        <v>69</v>
      </c>
      <c r="E378" s="91"/>
      <c r="F378" s="91">
        <f>ROUND(C378*E378,2)</f>
        <v>0</v>
      </c>
      <c r="G378" s="16"/>
      <c r="H378" s="11"/>
      <c r="I378" s="17"/>
      <c r="J378" s="17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</row>
    <row r="379" spans="1:21">
      <c r="A379" s="170"/>
      <c r="B379" s="171"/>
      <c r="C379" s="144"/>
      <c r="D379" s="21"/>
      <c r="E379" s="96"/>
      <c r="F379" s="381"/>
      <c r="G379" s="16"/>
      <c r="H379" s="11"/>
      <c r="I379" s="17"/>
      <c r="J379" s="17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</row>
    <row r="380" spans="1:21">
      <c r="A380" s="164">
        <v>8</v>
      </c>
      <c r="B380" s="262" t="s">
        <v>400</v>
      </c>
      <c r="C380" s="257"/>
      <c r="D380" s="263"/>
      <c r="E380" s="115"/>
      <c r="F380" s="392"/>
      <c r="G380" s="16"/>
      <c r="H380" s="11"/>
      <c r="I380" s="17"/>
      <c r="J380" s="17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</row>
    <row r="381" spans="1:21">
      <c r="A381" s="142"/>
      <c r="B381" s="264"/>
      <c r="C381" s="257"/>
      <c r="D381" s="263"/>
      <c r="E381" s="115"/>
      <c r="F381" s="392"/>
      <c r="G381" s="16"/>
      <c r="H381" s="11"/>
      <c r="I381" s="17"/>
      <c r="J381" s="17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</row>
    <row r="382" spans="1:21">
      <c r="A382" s="169">
        <v>8.1</v>
      </c>
      <c r="B382" s="265" t="s">
        <v>345</v>
      </c>
      <c r="C382" s="266"/>
      <c r="D382" s="267"/>
      <c r="E382" s="119"/>
      <c r="F382" s="119"/>
      <c r="G382" s="16"/>
      <c r="H382" s="11"/>
      <c r="I382" s="17"/>
      <c r="J382" s="17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</row>
    <row r="383" spans="1:21">
      <c r="A383" s="268" t="s">
        <v>348</v>
      </c>
      <c r="B383" s="269" t="s">
        <v>321</v>
      </c>
      <c r="C383" s="270">
        <v>135</v>
      </c>
      <c r="D383" s="271" t="s">
        <v>21</v>
      </c>
      <c r="E383" s="120"/>
      <c r="F383" s="120">
        <f t="shared" ref="F383:F395" si="28">ROUND(E383*C383,2)</f>
        <v>0</v>
      </c>
      <c r="G383" s="16"/>
      <c r="H383" s="11"/>
      <c r="I383" s="17"/>
      <c r="J383" s="17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</row>
    <row r="384" spans="1:21" ht="25.5">
      <c r="A384" s="80" t="s">
        <v>349</v>
      </c>
      <c r="B384" s="212" t="s">
        <v>337</v>
      </c>
      <c r="C384" s="270">
        <v>1620</v>
      </c>
      <c r="D384" s="272" t="s">
        <v>10</v>
      </c>
      <c r="E384" s="121"/>
      <c r="F384" s="120">
        <f t="shared" si="28"/>
        <v>0</v>
      </c>
      <c r="G384" s="16"/>
      <c r="H384" s="11"/>
      <c r="I384" s="17"/>
      <c r="J384" s="17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</row>
    <row r="385" spans="1:21">
      <c r="A385" s="268" t="s">
        <v>350</v>
      </c>
      <c r="B385" s="269" t="s">
        <v>323</v>
      </c>
      <c r="C385" s="270">
        <v>270</v>
      </c>
      <c r="D385" s="271" t="s">
        <v>21</v>
      </c>
      <c r="E385" s="120"/>
      <c r="F385" s="120">
        <f t="shared" si="28"/>
        <v>0</v>
      </c>
      <c r="G385" s="16"/>
      <c r="H385" s="11"/>
      <c r="I385" s="17"/>
      <c r="J385" s="17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</row>
    <row r="386" spans="1:21">
      <c r="A386" s="268" t="s">
        <v>351</v>
      </c>
      <c r="B386" s="269" t="s">
        <v>338</v>
      </c>
      <c r="C386" s="270">
        <v>270</v>
      </c>
      <c r="D386" s="271" t="s">
        <v>21</v>
      </c>
      <c r="E386" s="120"/>
      <c r="F386" s="120">
        <f t="shared" si="28"/>
        <v>0</v>
      </c>
      <c r="G386" s="16"/>
      <c r="H386" s="11"/>
      <c r="I386" s="17"/>
      <c r="J386" s="17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</row>
    <row r="387" spans="1:21">
      <c r="A387" s="268" t="s">
        <v>352</v>
      </c>
      <c r="B387" s="269" t="s">
        <v>339</v>
      </c>
      <c r="C387" s="270">
        <v>202.5</v>
      </c>
      <c r="D387" s="271" t="s">
        <v>10</v>
      </c>
      <c r="E387" s="120"/>
      <c r="F387" s="120">
        <f t="shared" si="28"/>
        <v>0</v>
      </c>
      <c r="G387" s="16"/>
      <c r="H387" s="11"/>
      <c r="I387" s="17"/>
      <c r="J387" s="17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</row>
    <row r="388" spans="1:21">
      <c r="A388" s="268" t="s">
        <v>353</v>
      </c>
      <c r="B388" s="269" t="s">
        <v>340</v>
      </c>
      <c r="C388" s="270">
        <v>135</v>
      </c>
      <c r="D388" s="271" t="s">
        <v>21</v>
      </c>
      <c r="E388" s="120"/>
      <c r="F388" s="120">
        <f t="shared" si="28"/>
        <v>0</v>
      </c>
      <c r="G388" s="16"/>
      <c r="H388" s="11"/>
      <c r="I388" s="17"/>
      <c r="J388" s="17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</row>
    <row r="389" spans="1:21">
      <c r="A389" s="268" t="s">
        <v>354</v>
      </c>
      <c r="B389" s="269" t="s">
        <v>341</v>
      </c>
      <c r="C389" s="270">
        <v>135</v>
      </c>
      <c r="D389" s="271" t="s">
        <v>21</v>
      </c>
      <c r="E389" s="120"/>
      <c r="F389" s="120">
        <f t="shared" si="28"/>
        <v>0</v>
      </c>
      <c r="G389" s="16"/>
      <c r="H389" s="11"/>
      <c r="I389" s="17"/>
      <c r="J389" s="17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</row>
    <row r="390" spans="1:21">
      <c r="A390" s="268" t="s">
        <v>355</v>
      </c>
      <c r="B390" s="269" t="s">
        <v>342</v>
      </c>
      <c r="C390" s="270">
        <v>135</v>
      </c>
      <c r="D390" s="271" t="s">
        <v>21</v>
      </c>
      <c r="E390" s="120"/>
      <c r="F390" s="120">
        <f t="shared" si="28"/>
        <v>0</v>
      </c>
      <c r="G390" s="16"/>
      <c r="H390" s="11"/>
      <c r="I390" s="17"/>
      <c r="J390" s="17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</row>
    <row r="391" spans="1:21">
      <c r="A391" s="268" t="s">
        <v>356</v>
      </c>
      <c r="B391" s="269" t="s">
        <v>329</v>
      </c>
      <c r="C391" s="270">
        <v>135</v>
      </c>
      <c r="D391" s="271" t="s">
        <v>54</v>
      </c>
      <c r="E391" s="120"/>
      <c r="F391" s="120">
        <f t="shared" si="28"/>
        <v>0</v>
      </c>
      <c r="G391" s="16"/>
      <c r="H391" s="11"/>
      <c r="I391" s="17"/>
      <c r="J391" s="17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</row>
    <row r="392" spans="1:21">
      <c r="A392" s="268" t="s">
        <v>357</v>
      </c>
      <c r="B392" s="269" t="s">
        <v>343</v>
      </c>
      <c r="C392" s="270">
        <v>135</v>
      </c>
      <c r="D392" s="271" t="s">
        <v>21</v>
      </c>
      <c r="E392" s="120"/>
      <c r="F392" s="120">
        <f t="shared" si="28"/>
        <v>0</v>
      </c>
      <c r="G392" s="16"/>
      <c r="H392" s="11"/>
      <c r="I392" s="17"/>
      <c r="J392" s="17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</row>
    <row r="393" spans="1:21">
      <c r="A393" s="268" t="s">
        <v>358</v>
      </c>
      <c r="B393" s="269" t="s">
        <v>286</v>
      </c>
      <c r="C393" s="270">
        <v>267.3</v>
      </c>
      <c r="D393" s="271" t="s">
        <v>18</v>
      </c>
      <c r="E393" s="120"/>
      <c r="F393" s="120">
        <f t="shared" si="28"/>
        <v>0</v>
      </c>
      <c r="G393" s="16"/>
      <c r="H393" s="11"/>
      <c r="I393" s="17"/>
      <c r="J393" s="17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</row>
    <row r="394" spans="1:21">
      <c r="A394" s="195" t="s">
        <v>359</v>
      </c>
      <c r="B394" s="273" t="s">
        <v>331</v>
      </c>
      <c r="C394" s="270">
        <v>135</v>
      </c>
      <c r="D394" s="175" t="s">
        <v>21</v>
      </c>
      <c r="E394" s="122"/>
      <c r="F394" s="393">
        <f>ROUND(C394*E394,2)</f>
        <v>0</v>
      </c>
      <c r="G394" s="16"/>
      <c r="H394" s="85"/>
      <c r="I394" s="17"/>
      <c r="J394" s="17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</row>
    <row r="395" spans="1:21">
      <c r="A395" s="268" t="s">
        <v>360</v>
      </c>
      <c r="B395" s="269" t="s">
        <v>332</v>
      </c>
      <c r="C395" s="270">
        <v>135</v>
      </c>
      <c r="D395" s="271" t="s">
        <v>56</v>
      </c>
      <c r="E395" s="120"/>
      <c r="F395" s="120">
        <f t="shared" si="28"/>
        <v>0</v>
      </c>
      <c r="G395" s="16"/>
      <c r="H395" s="11"/>
      <c r="I395" s="17"/>
      <c r="J395" s="17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</row>
    <row r="396" spans="1:21">
      <c r="A396" s="274"/>
      <c r="B396" s="275"/>
      <c r="C396" s="270">
        <v>0</v>
      </c>
      <c r="D396" s="175"/>
      <c r="E396" s="90"/>
      <c r="F396" s="122"/>
      <c r="G396" s="16"/>
      <c r="H396" s="11"/>
      <c r="I396" s="17"/>
      <c r="J396" s="17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</row>
    <row r="397" spans="1:21">
      <c r="A397" s="192">
        <v>8.1999999999999993</v>
      </c>
      <c r="B397" s="262" t="s">
        <v>347</v>
      </c>
      <c r="C397" s="270">
        <v>0</v>
      </c>
      <c r="D397" s="276"/>
      <c r="E397" s="123"/>
      <c r="F397" s="123"/>
      <c r="G397" s="16"/>
      <c r="H397" s="11"/>
      <c r="I397" s="17"/>
      <c r="J397" s="17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</row>
    <row r="398" spans="1:21">
      <c r="A398" s="195" t="s">
        <v>361</v>
      </c>
      <c r="B398" s="269" t="s">
        <v>333</v>
      </c>
      <c r="C398" s="270">
        <v>135</v>
      </c>
      <c r="D398" s="271" t="s">
        <v>21</v>
      </c>
      <c r="E398" s="120"/>
      <c r="F398" s="120">
        <f t="shared" ref="F398:F410" si="29">ROUND(E398*C398,2)</f>
        <v>0</v>
      </c>
      <c r="G398" s="16"/>
      <c r="H398" s="11"/>
      <c r="I398" s="17"/>
      <c r="J398" s="17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</row>
    <row r="399" spans="1:21" ht="25.5">
      <c r="A399" s="80" t="s">
        <v>362</v>
      </c>
      <c r="B399" s="212" t="s">
        <v>337</v>
      </c>
      <c r="C399" s="270">
        <v>1620</v>
      </c>
      <c r="D399" s="272" t="s">
        <v>10</v>
      </c>
      <c r="E399" s="121"/>
      <c r="F399" s="120">
        <f t="shared" si="29"/>
        <v>0</v>
      </c>
      <c r="G399" s="16"/>
      <c r="H399" s="11"/>
      <c r="I399" s="17"/>
      <c r="J399" s="17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</row>
    <row r="400" spans="1:21">
      <c r="A400" s="195" t="s">
        <v>363</v>
      </c>
      <c r="B400" s="269" t="s">
        <v>323</v>
      </c>
      <c r="C400" s="270">
        <v>270</v>
      </c>
      <c r="D400" s="271" t="s">
        <v>21</v>
      </c>
      <c r="E400" s="120"/>
      <c r="F400" s="120">
        <f t="shared" si="29"/>
        <v>0</v>
      </c>
      <c r="G400" s="16"/>
      <c r="H400" s="11"/>
      <c r="I400" s="17"/>
      <c r="J400" s="17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</row>
    <row r="401" spans="1:21">
      <c r="A401" s="195" t="s">
        <v>364</v>
      </c>
      <c r="B401" s="269" t="s">
        <v>338</v>
      </c>
      <c r="C401" s="270">
        <v>270</v>
      </c>
      <c r="D401" s="271" t="s">
        <v>21</v>
      </c>
      <c r="E401" s="120"/>
      <c r="F401" s="120">
        <f t="shared" si="29"/>
        <v>0</v>
      </c>
      <c r="G401" s="16"/>
      <c r="H401" s="11"/>
      <c r="I401" s="17"/>
      <c r="J401" s="17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</row>
    <row r="402" spans="1:21">
      <c r="A402" s="195" t="s">
        <v>365</v>
      </c>
      <c r="B402" s="269" t="s">
        <v>339</v>
      </c>
      <c r="C402" s="270">
        <v>202.5</v>
      </c>
      <c r="D402" s="271" t="s">
        <v>10</v>
      </c>
      <c r="E402" s="120"/>
      <c r="F402" s="120">
        <f t="shared" si="29"/>
        <v>0</v>
      </c>
      <c r="G402" s="16"/>
      <c r="H402" s="11"/>
      <c r="I402" s="17"/>
      <c r="J402" s="17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</row>
    <row r="403" spans="1:21">
      <c r="A403" s="195" t="s">
        <v>366</v>
      </c>
      <c r="B403" s="269" t="s">
        <v>340</v>
      </c>
      <c r="C403" s="270">
        <v>135</v>
      </c>
      <c r="D403" s="271" t="s">
        <v>21</v>
      </c>
      <c r="E403" s="120"/>
      <c r="F403" s="120">
        <f t="shared" si="29"/>
        <v>0</v>
      </c>
      <c r="G403" s="16"/>
      <c r="H403" s="11"/>
      <c r="I403" s="17"/>
      <c r="J403" s="17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</row>
    <row r="404" spans="1:21">
      <c r="A404" s="195" t="s">
        <v>367</v>
      </c>
      <c r="B404" s="269" t="s">
        <v>341</v>
      </c>
      <c r="C404" s="270">
        <v>135</v>
      </c>
      <c r="D404" s="271" t="s">
        <v>21</v>
      </c>
      <c r="E404" s="120"/>
      <c r="F404" s="120">
        <f t="shared" si="29"/>
        <v>0</v>
      </c>
      <c r="G404" s="16"/>
      <c r="H404" s="11"/>
      <c r="I404" s="17"/>
      <c r="J404" s="17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</row>
    <row r="405" spans="1:21">
      <c r="A405" s="195" t="s">
        <v>368</v>
      </c>
      <c r="B405" s="269" t="s">
        <v>342</v>
      </c>
      <c r="C405" s="270">
        <v>135</v>
      </c>
      <c r="D405" s="271" t="s">
        <v>21</v>
      </c>
      <c r="E405" s="120"/>
      <c r="F405" s="120">
        <f t="shared" si="29"/>
        <v>0</v>
      </c>
      <c r="G405" s="16"/>
      <c r="H405" s="11"/>
      <c r="I405" s="17"/>
      <c r="J405" s="17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</row>
    <row r="406" spans="1:21">
      <c r="A406" s="195" t="s">
        <v>369</v>
      </c>
      <c r="B406" s="269" t="s">
        <v>329</v>
      </c>
      <c r="C406" s="270">
        <v>135</v>
      </c>
      <c r="D406" s="271" t="s">
        <v>54</v>
      </c>
      <c r="E406" s="120"/>
      <c r="F406" s="120">
        <f t="shared" si="29"/>
        <v>0</v>
      </c>
      <c r="G406" s="16"/>
      <c r="H406" s="11"/>
      <c r="I406" s="17"/>
      <c r="J406" s="17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</row>
    <row r="407" spans="1:21">
      <c r="A407" s="195" t="s">
        <v>370</v>
      </c>
      <c r="B407" s="269" t="s">
        <v>343</v>
      </c>
      <c r="C407" s="270">
        <v>135</v>
      </c>
      <c r="D407" s="271" t="s">
        <v>21</v>
      </c>
      <c r="E407" s="120"/>
      <c r="F407" s="120">
        <f t="shared" si="29"/>
        <v>0</v>
      </c>
      <c r="G407" s="16"/>
      <c r="H407" s="11"/>
      <c r="I407" s="17"/>
      <c r="J407" s="17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</row>
    <row r="408" spans="1:21">
      <c r="A408" s="195" t="s">
        <v>371</v>
      </c>
      <c r="B408" s="269" t="s">
        <v>286</v>
      </c>
      <c r="C408" s="270">
        <v>267.3</v>
      </c>
      <c r="D408" s="271" t="s">
        <v>18</v>
      </c>
      <c r="E408" s="120"/>
      <c r="F408" s="120">
        <f t="shared" si="29"/>
        <v>0</v>
      </c>
      <c r="G408" s="16"/>
      <c r="H408" s="11"/>
      <c r="I408" s="17"/>
      <c r="J408" s="17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</row>
    <row r="409" spans="1:21">
      <c r="A409" s="195" t="s">
        <v>372</v>
      </c>
      <c r="B409" s="273" t="s">
        <v>331</v>
      </c>
      <c r="C409" s="270">
        <v>135</v>
      </c>
      <c r="D409" s="175" t="s">
        <v>21</v>
      </c>
      <c r="E409" s="122"/>
      <c r="F409" s="393">
        <f>ROUND(C409*E409,2)</f>
        <v>0</v>
      </c>
      <c r="G409" s="16"/>
      <c r="H409" s="11"/>
      <c r="I409" s="17"/>
      <c r="J409" s="17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</row>
    <row r="410" spans="1:21">
      <c r="A410" s="195" t="s">
        <v>373</v>
      </c>
      <c r="B410" s="269" t="s">
        <v>332</v>
      </c>
      <c r="C410" s="270">
        <v>135</v>
      </c>
      <c r="D410" s="271" t="s">
        <v>56</v>
      </c>
      <c r="E410" s="120"/>
      <c r="F410" s="120">
        <f t="shared" si="29"/>
        <v>0</v>
      </c>
      <c r="G410" s="16"/>
      <c r="H410" s="11"/>
      <c r="I410" s="17"/>
      <c r="J410" s="17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</row>
    <row r="411" spans="1:21">
      <c r="A411" s="142"/>
      <c r="B411" s="264"/>
      <c r="C411" s="257"/>
      <c r="D411" s="263"/>
      <c r="E411" s="115"/>
      <c r="F411" s="394"/>
      <c r="G411" s="16"/>
      <c r="H411" s="11"/>
      <c r="I411" s="17"/>
      <c r="J411" s="17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</row>
    <row r="412" spans="1:21">
      <c r="A412" s="192">
        <v>8.3000000000000007</v>
      </c>
      <c r="B412" s="262" t="s">
        <v>344</v>
      </c>
      <c r="C412" s="277"/>
      <c r="D412" s="276"/>
      <c r="E412" s="123"/>
      <c r="F412" s="123"/>
      <c r="G412" s="16"/>
      <c r="H412" s="11"/>
      <c r="I412" s="17"/>
      <c r="J412" s="17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</row>
    <row r="413" spans="1:21">
      <c r="A413" s="195" t="s">
        <v>374</v>
      </c>
      <c r="B413" s="193" t="s">
        <v>321</v>
      </c>
      <c r="C413" s="270">
        <v>315</v>
      </c>
      <c r="D413" s="271" t="s">
        <v>21</v>
      </c>
      <c r="E413" s="120"/>
      <c r="F413" s="120">
        <f t="shared" ref="F413:F425" si="30">ROUND(E413*C413,2)</f>
        <v>0</v>
      </c>
      <c r="G413" s="16"/>
      <c r="H413" s="11"/>
      <c r="I413" s="17"/>
      <c r="J413" s="17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</row>
    <row r="414" spans="1:21" ht="25.5">
      <c r="A414" s="80" t="s">
        <v>375</v>
      </c>
      <c r="B414" s="212" t="s">
        <v>322</v>
      </c>
      <c r="C414" s="270">
        <v>1890</v>
      </c>
      <c r="D414" s="272" t="s">
        <v>10</v>
      </c>
      <c r="E414" s="121"/>
      <c r="F414" s="120">
        <f t="shared" si="30"/>
        <v>0</v>
      </c>
      <c r="G414" s="16"/>
      <c r="H414" s="11"/>
      <c r="I414" s="17"/>
      <c r="J414" s="17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</row>
    <row r="415" spans="1:21">
      <c r="A415" s="195" t="s">
        <v>376</v>
      </c>
      <c r="B415" s="193" t="s">
        <v>323</v>
      </c>
      <c r="C415" s="270">
        <v>315</v>
      </c>
      <c r="D415" s="271" t="s">
        <v>21</v>
      </c>
      <c r="E415" s="120"/>
      <c r="F415" s="120">
        <f t="shared" si="30"/>
        <v>0</v>
      </c>
      <c r="G415" s="16"/>
      <c r="H415" s="11"/>
      <c r="I415" s="17"/>
      <c r="J415" s="17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</row>
    <row r="416" spans="1:21">
      <c r="A416" s="195" t="s">
        <v>377</v>
      </c>
      <c r="B416" s="193" t="s">
        <v>324</v>
      </c>
      <c r="C416" s="270">
        <v>630</v>
      </c>
      <c r="D416" s="271" t="s">
        <v>21</v>
      </c>
      <c r="E416" s="120"/>
      <c r="F416" s="120">
        <f t="shared" si="30"/>
        <v>0</v>
      </c>
      <c r="G416" s="16"/>
      <c r="H416" s="11"/>
      <c r="I416" s="17"/>
      <c r="J416" s="17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</row>
    <row r="417" spans="1:21">
      <c r="A417" s="195" t="s">
        <v>378</v>
      </c>
      <c r="B417" s="193" t="s">
        <v>325</v>
      </c>
      <c r="C417" s="270">
        <v>315</v>
      </c>
      <c r="D417" s="271" t="s">
        <v>21</v>
      </c>
      <c r="E417" s="120"/>
      <c r="F417" s="120">
        <f t="shared" si="30"/>
        <v>0</v>
      </c>
      <c r="G417" s="16"/>
      <c r="H417" s="11"/>
      <c r="I417" s="17"/>
      <c r="J417" s="17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</row>
    <row r="418" spans="1:21" ht="25.5">
      <c r="A418" s="195" t="s">
        <v>379</v>
      </c>
      <c r="B418" s="193" t="s">
        <v>326</v>
      </c>
      <c r="C418" s="270">
        <v>315</v>
      </c>
      <c r="D418" s="271" t="s">
        <v>21</v>
      </c>
      <c r="E418" s="120"/>
      <c r="F418" s="120">
        <f t="shared" si="30"/>
        <v>0</v>
      </c>
      <c r="G418" s="16"/>
      <c r="H418" s="11"/>
      <c r="I418" s="17"/>
      <c r="J418" s="17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</row>
    <row r="419" spans="1:21">
      <c r="A419" s="195" t="s">
        <v>380</v>
      </c>
      <c r="B419" s="193" t="s">
        <v>327</v>
      </c>
      <c r="C419" s="270">
        <v>315</v>
      </c>
      <c r="D419" s="271" t="s">
        <v>10</v>
      </c>
      <c r="E419" s="120"/>
      <c r="F419" s="120">
        <f t="shared" si="30"/>
        <v>0</v>
      </c>
      <c r="G419" s="16"/>
      <c r="H419" s="11"/>
      <c r="I419" s="17"/>
      <c r="J419" s="17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</row>
    <row r="420" spans="1:21">
      <c r="A420" s="195" t="s">
        <v>381</v>
      </c>
      <c r="B420" s="193" t="s">
        <v>328</v>
      </c>
      <c r="C420" s="270">
        <v>315</v>
      </c>
      <c r="D420" s="271" t="s">
        <v>21</v>
      </c>
      <c r="E420" s="120"/>
      <c r="F420" s="120">
        <f t="shared" si="30"/>
        <v>0</v>
      </c>
      <c r="G420" s="16"/>
      <c r="H420" s="11"/>
      <c r="I420" s="17"/>
      <c r="J420" s="17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</row>
    <row r="421" spans="1:21">
      <c r="A421" s="195" t="s">
        <v>382</v>
      </c>
      <c r="B421" s="193" t="s">
        <v>329</v>
      </c>
      <c r="C421" s="270">
        <v>315</v>
      </c>
      <c r="D421" s="271" t="s">
        <v>54</v>
      </c>
      <c r="E421" s="120"/>
      <c r="F421" s="120">
        <f t="shared" si="30"/>
        <v>0</v>
      </c>
      <c r="G421" s="16"/>
      <c r="H421" s="11"/>
      <c r="I421" s="17"/>
      <c r="J421" s="17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</row>
    <row r="422" spans="1:21">
      <c r="A422" s="195" t="s">
        <v>383</v>
      </c>
      <c r="B422" s="193" t="s">
        <v>330</v>
      </c>
      <c r="C422" s="270">
        <v>315</v>
      </c>
      <c r="D422" s="271" t="s">
        <v>21</v>
      </c>
      <c r="E422" s="120"/>
      <c r="F422" s="120">
        <f t="shared" si="30"/>
        <v>0</v>
      </c>
      <c r="G422" s="16"/>
      <c r="H422" s="11"/>
      <c r="I422" s="17"/>
      <c r="J422" s="17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</row>
    <row r="423" spans="1:21">
      <c r="A423" s="195" t="s">
        <v>384</v>
      </c>
      <c r="B423" s="193" t="s">
        <v>417</v>
      </c>
      <c r="C423" s="270">
        <v>623.70000000000005</v>
      </c>
      <c r="D423" s="271" t="s">
        <v>18</v>
      </c>
      <c r="E423" s="120"/>
      <c r="F423" s="120">
        <f t="shared" si="30"/>
        <v>0</v>
      </c>
      <c r="G423" s="16"/>
      <c r="H423" s="11"/>
      <c r="I423" s="17"/>
      <c r="J423" s="17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</row>
    <row r="424" spans="1:21">
      <c r="A424" s="195" t="s">
        <v>385</v>
      </c>
      <c r="B424" s="273" t="s">
        <v>331</v>
      </c>
      <c r="C424" s="270">
        <v>315</v>
      </c>
      <c r="D424" s="175" t="s">
        <v>21</v>
      </c>
      <c r="E424" s="122"/>
      <c r="F424" s="393">
        <f>ROUND(C424*E424,2)</f>
        <v>0</v>
      </c>
      <c r="G424" s="16"/>
      <c r="H424" s="11"/>
      <c r="I424" s="17"/>
      <c r="J424" s="17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</row>
    <row r="425" spans="1:21">
      <c r="A425" s="195" t="s">
        <v>386</v>
      </c>
      <c r="B425" s="193" t="s">
        <v>332</v>
      </c>
      <c r="C425" s="270">
        <v>315</v>
      </c>
      <c r="D425" s="271" t="s">
        <v>56</v>
      </c>
      <c r="E425" s="120"/>
      <c r="F425" s="120">
        <f t="shared" si="30"/>
        <v>0</v>
      </c>
      <c r="G425" s="16"/>
      <c r="H425" s="11"/>
      <c r="I425" s="17"/>
      <c r="J425" s="17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</row>
    <row r="426" spans="1:21">
      <c r="A426" s="274"/>
      <c r="B426" s="275"/>
      <c r="C426" s="270">
        <v>0</v>
      </c>
      <c r="D426" s="175"/>
      <c r="E426" s="90"/>
      <c r="F426" s="122"/>
      <c r="G426" s="16"/>
      <c r="H426" s="11"/>
      <c r="I426" s="17"/>
      <c r="J426" s="17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</row>
    <row r="427" spans="1:21">
      <c r="A427" s="192">
        <v>8.4</v>
      </c>
      <c r="B427" s="262" t="s">
        <v>346</v>
      </c>
      <c r="C427" s="270">
        <v>0</v>
      </c>
      <c r="D427" s="276"/>
      <c r="E427" s="123"/>
      <c r="F427" s="123"/>
      <c r="G427" s="16"/>
      <c r="H427" s="11"/>
      <c r="I427" s="17"/>
      <c r="J427" s="17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</row>
    <row r="428" spans="1:21">
      <c r="A428" s="195" t="s">
        <v>387</v>
      </c>
      <c r="B428" s="269" t="s">
        <v>333</v>
      </c>
      <c r="C428" s="270">
        <v>315</v>
      </c>
      <c r="D428" s="271" t="s">
        <v>21</v>
      </c>
      <c r="E428" s="120"/>
      <c r="F428" s="120">
        <f t="shared" ref="F428:F440" si="31">ROUND(E428*C428,2)</f>
        <v>0</v>
      </c>
      <c r="G428" s="16"/>
      <c r="H428" s="11"/>
      <c r="I428" s="17"/>
      <c r="J428" s="17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</row>
    <row r="429" spans="1:21" ht="25.5">
      <c r="A429" s="80" t="s">
        <v>388</v>
      </c>
      <c r="B429" s="212" t="s">
        <v>322</v>
      </c>
      <c r="C429" s="270">
        <v>1890</v>
      </c>
      <c r="D429" s="272" t="s">
        <v>10</v>
      </c>
      <c r="E429" s="121"/>
      <c r="F429" s="120">
        <f t="shared" si="31"/>
        <v>0</v>
      </c>
      <c r="G429" s="16"/>
      <c r="H429" s="11"/>
      <c r="I429" s="17"/>
      <c r="J429" s="17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</row>
    <row r="430" spans="1:21">
      <c r="A430" s="195" t="s">
        <v>389</v>
      </c>
      <c r="B430" s="269" t="s">
        <v>323</v>
      </c>
      <c r="C430" s="270">
        <v>315</v>
      </c>
      <c r="D430" s="271" t="s">
        <v>21</v>
      </c>
      <c r="E430" s="120"/>
      <c r="F430" s="120">
        <f t="shared" si="31"/>
        <v>0</v>
      </c>
      <c r="G430" s="16"/>
      <c r="H430" s="11"/>
      <c r="I430" s="17"/>
      <c r="J430" s="17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</row>
    <row r="431" spans="1:21">
      <c r="A431" s="195" t="s">
        <v>390</v>
      </c>
      <c r="B431" s="269" t="s">
        <v>324</v>
      </c>
      <c r="C431" s="270">
        <v>630</v>
      </c>
      <c r="D431" s="271" t="s">
        <v>21</v>
      </c>
      <c r="E431" s="120"/>
      <c r="F431" s="120">
        <f t="shared" si="31"/>
        <v>0</v>
      </c>
      <c r="G431" s="16"/>
      <c r="H431" s="11"/>
      <c r="I431" s="17"/>
      <c r="J431" s="17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</row>
    <row r="432" spans="1:21">
      <c r="A432" s="195" t="s">
        <v>391</v>
      </c>
      <c r="B432" s="269" t="s">
        <v>325</v>
      </c>
      <c r="C432" s="270">
        <v>315</v>
      </c>
      <c r="D432" s="271" t="s">
        <v>21</v>
      </c>
      <c r="E432" s="120"/>
      <c r="F432" s="120">
        <f t="shared" si="31"/>
        <v>0</v>
      </c>
      <c r="G432" s="16"/>
      <c r="H432" s="11"/>
      <c r="I432" s="17"/>
      <c r="J432" s="17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</row>
    <row r="433" spans="1:21" ht="25.5">
      <c r="A433" s="195" t="s">
        <v>392</v>
      </c>
      <c r="B433" s="269" t="s">
        <v>326</v>
      </c>
      <c r="C433" s="270">
        <v>315</v>
      </c>
      <c r="D433" s="271" t="s">
        <v>21</v>
      </c>
      <c r="E433" s="120"/>
      <c r="F433" s="120">
        <f t="shared" si="31"/>
        <v>0</v>
      </c>
      <c r="G433" s="16"/>
      <c r="H433" s="11"/>
      <c r="I433" s="17"/>
      <c r="J433" s="17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</row>
    <row r="434" spans="1:21">
      <c r="A434" s="195" t="s">
        <v>393</v>
      </c>
      <c r="B434" s="269" t="s">
        <v>327</v>
      </c>
      <c r="C434" s="270">
        <v>315</v>
      </c>
      <c r="D434" s="271" t="s">
        <v>10</v>
      </c>
      <c r="E434" s="120"/>
      <c r="F434" s="120">
        <f t="shared" si="31"/>
        <v>0</v>
      </c>
      <c r="G434" s="16"/>
      <c r="H434" s="11"/>
      <c r="I434" s="17"/>
      <c r="J434" s="17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</row>
    <row r="435" spans="1:21">
      <c r="A435" s="195" t="s">
        <v>394</v>
      </c>
      <c r="B435" s="269" t="s">
        <v>328</v>
      </c>
      <c r="C435" s="270">
        <v>315</v>
      </c>
      <c r="D435" s="271" t="s">
        <v>21</v>
      </c>
      <c r="E435" s="120"/>
      <c r="F435" s="120">
        <f t="shared" si="31"/>
        <v>0</v>
      </c>
      <c r="G435" s="16"/>
      <c r="H435" s="11"/>
      <c r="I435" s="17"/>
      <c r="J435" s="17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</row>
    <row r="436" spans="1:21">
      <c r="A436" s="195" t="s">
        <v>395</v>
      </c>
      <c r="B436" s="269" t="s">
        <v>329</v>
      </c>
      <c r="C436" s="270">
        <v>315</v>
      </c>
      <c r="D436" s="271" t="s">
        <v>54</v>
      </c>
      <c r="E436" s="120"/>
      <c r="F436" s="120">
        <f t="shared" si="31"/>
        <v>0</v>
      </c>
      <c r="G436" s="16"/>
      <c r="H436" s="11"/>
      <c r="I436" s="17"/>
      <c r="J436" s="17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</row>
    <row r="437" spans="1:21">
      <c r="A437" s="195" t="s">
        <v>396</v>
      </c>
      <c r="B437" s="269" t="s">
        <v>330</v>
      </c>
      <c r="C437" s="270">
        <v>315</v>
      </c>
      <c r="D437" s="271" t="s">
        <v>21</v>
      </c>
      <c r="E437" s="120"/>
      <c r="F437" s="120">
        <f t="shared" si="31"/>
        <v>0</v>
      </c>
      <c r="G437" s="16"/>
      <c r="H437" s="11"/>
      <c r="I437" s="17"/>
      <c r="J437" s="17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</row>
    <row r="438" spans="1:21">
      <c r="A438" s="195" t="s">
        <v>397</v>
      </c>
      <c r="B438" s="269" t="s">
        <v>417</v>
      </c>
      <c r="C438" s="270">
        <v>623.70000000000005</v>
      </c>
      <c r="D438" s="271" t="s">
        <v>18</v>
      </c>
      <c r="E438" s="120"/>
      <c r="F438" s="120">
        <f t="shared" si="31"/>
        <v>0</v>
      </c>
      <c r="G438" s="16"/>
      <c r="H438" s="11"/>
      <c r="I438" s="17"/>
      <c r="J438" s="17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</row>
    <row r="439" spans="1:21">
      <c r="A439" s="195" t="s">
        <v>398</v>
      </c>
      <c r="B439" s="273" t="s">
        <v>331</v>
      </c>
      <c r="C439" s="270">
        <v>315</v>
      </c>
      <c r="D439" s="175" t="s">
        <v>21</v>
      </c>
      <c r="E439" s="122"/>
      <c r="F439" s="393">
        <f>ROUND(C439*E439,2)</f>
        <v>0</v>
      </c>
      <c r="G439" s="16"/>
      <c r="H439" s="11"/>
      <c r="I439" s="17"/>
      <c r="J439" s="17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</row>
    <row r="440" spans="1:21">
      <c r="A440" s="195" t="s">
        <v>399</v>
      </c>
      <c r="B440" s="269" t="s">
        <v>332</v>
      </c>
      <c r="C440" s="270">
        <v>315</v>
      </c>
      <c r="D440" s="271" t="s">
        <v>56</v>
      </c>
      <c r="E440" s="120"/>
      <c r="F440" s="120">
        <f t="shared" si="31"/>
        <v>0</v>
      </c>
      <c r="G440" s="16"/>
      <c r="H440" s="11"/>
      <c r="I440" s="17"/>
      <c r="J440" s="17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</row>
    <row r="441" spans="1:21">
      <c r="A441" s="142"/>
      <c r="B441" s="264"/>
      <c r="C441" s="257"/>
      <c r="D441" s="263"/>
      <c r="E441" s="115"/>
      <c r="F441" s="392"/>
      <c r="G441" s="16"/>
      <c r="H441" s="11"/>
      <c r="I441" s="17"/>
      <c r="J441" s="17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</row>
    <row r="442" spans="1:21">
      <c r="A442" s="167">
        <v>9</v>
      </c>
      <c r="B442" s="139" t="s">
        <v>168</v>
      </c>
      <c r="C442" s="166"/>
      <c r="D442" s="141"/>
      <c r="E442" s="90"/>
      <c r="F442" s="381"/>
      <c r="G442" s="16"/>
      <c r="H442" s="11"/>
      <c r="I442" s="17"/>
      <c r="J442" s="17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</row>
    <row r="443" spans="1:21" ht="51">
      <c r="A443" s="170">
        <f>+A442+0.1</f>
        <v>9.1</v>
      </c>
      <c r="B443" s="174" t="s">
        <v>316</v>
      </c>
      <c r="C443" s="166">
        <v>2</v>
      </c>
      <c r="D443" s="141" t="s">
        <v>21</v>
      </c>
      <c r="E443" s="90"/>
      <c r="F443" s="381">
        <f>+C443*E443</f>
        <v>0</v>
      </c>
      <c r="G443" s="16"/>
      <c r="H443" s="11"/>
      <c r="I443" s="17"/>
      <c r="J443" s="17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</row>
    <row r="444" spans="1:21">
      <c r="A444" s="170">
        <f t="shared" ref="A444:A447" si="32">+A443+0.1</f>
        <v>9.1999999999999993</v>
      </c>
      <c r="B444" s="174" t="s">
        <v>301</v>
      </c>
      <c r="C444" s="78">
        <v>3</v>
      </c>
      <c r="D444" s="175" t="s">
        <v>21</v>
      </c>
      <c r="E444" s="79"/>
      <c r="F444" s="381">
        <f t="shared" ref="F444:F447" si="33">+C444*E444</f>
        <v>0</v>
      </c>
      <c r="G444" s="16"/>
      <c r="H444" s="11"/>
      <c r="I444" s="17"/>
      <c r="J444" s="17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</row>
    <row r="445" spans="1:21">
      <c r="A445" s="170">
        <f t="shared" si="32"/>
        <v>9.2999999999999989</v>
      </c>
      <c r="B445" s="174" t="s">
        <v>302</v>
      </c>
      <c r="C445" s="78">
        <v>2</v>
      </c>
      <c r="D445" s="175" t="s">
        <v>21</v>
      </c>
      <c r="E445" s="79"/>
      <c r="F445" s="381">
        <f t="shared" si="33"/>
        <v>0</v>
      </c>
      <c r="G445" s="16"/>
      <c r="H445" s="11"/>
      <c r="I445" s="17"/>
      <c r="J445" s="17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</row>
    <row r="446" spans="1:21">
      <c r="A446" s="446">
        <f t="shared" si="32"/>
        <v>9.3999999999999986</v>
      </c>
      <c r="B446" s="459" t="s">
        <v>300</v>
      </c>
      <c r="C446" s="451">
        <v>5</v>
      </c>
      <c r="D446" s="422" t="s">
        <v>21</v>
      </c>
      <c r="E446" s="423"/>
      <c r="F446" s="391">
        <f t="shared" si="33"/>
        <v>0</v>
      </c>
      <c r="G446" s="16"/>
      <c r="H446" s="11"/>
      <c r="I446" s="17"/>
      <c r="J446" s="17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</row>
    <row r="447" spans="1:21">
      <c r="A447" s="170">
        <f t="shared" si="32"/>
        <v>9.4999999999999982</v>
      </c>
      <c r="B447" s="439" t="s">
        <v>33</v>
      </c>
      <c r="C447" s="460">
        <v>2</v>
      </c>
      <c r="D447" s="141" t="s">
        <v>21</v>
      </c>
      <c r="E447" s="90"/>
      <c r="F447" s="381">
        <f t="shared" si="33"/>
        <v>0</v>
      </c>
      <c r="G447" s="16"/>
      <c r="H447" s="11"/>
      <c r="I447" s="17"/>
      <c r="J447" s="17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</row>
    <row r="448" spans="1:21">
      <c r="A448" s="170"/>
      <c r="B448" s="163"/>
      <c r="C448" s="166"/>
      <c r="D448" s="141"/>
      <c r="E448" s="90"/>
      <c r="F448" s="381"/>
      <c r="G448" s="16"/>
      <c r="H448" s="11"/>
      <c r="I448" s="17"/>
      <c r="J448" s="17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</row>
    <row r="449" spans="1:21" ht="38.25">
      <c r="A449" s="60">
        <v>10</v>
      </c>
      <c r="B449" s="149" t="s">
        <v>156</v>
      </c>
      <c r="C449" s="251">
        <f>+C337</f>
        <v>23034.18</v>
      </c>
      <c r="D449" s="247" t="s">
        <v>10</v>
      </c>
      <c r="E449" s="61"/>
      <c r="F449" s="98">
        <f>ROUND(C449*E449,2)</f>
        <v>0</v>
      </c>
      <c r="G449" s="16"/>
      <c r="H449" s="11"/>
      <c r="I449" s="17"/>
      <c r="J449" s="17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</row>
    <row r="450" spans="1:21" ht="63.75">
      <c r="A450" s="60">
        <v>11</v>
      </c>
      <c r="B450" s="149" t="s">
        <v>157</v>
      </c>
      <c r="C450" s="251">
        <f>+C449</f>
        <v>23034.18</v>
      </c>
      <c r="D450" s="247" t="s">
        <v>10</v>
      </c>
      <c r="E450" s="61"/>
      <c r="F450" s="98">
        <f>ROUND(C450*E450,2)</f>
        <v>0</v>
      </c>
      <c r="G450" s="16"/>
      <c r="H450" s="11"/>
      <c r="I450" s="17"/>
      <c r="J450" s="17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</row>
    <row r="451" spans="1:21" ht="38.25">
      <c r="A451" s="62">
        <v>12</v>
      </c>
      <c r="B451" s="184" t="s">
        <v>158</v>
      </c>
      <c r="C451" s="251">
        <f>+C449</f>
        <v>23034.18</v>
      </c>
      <c r="D451" s="247" t="s">
        <v>10</v>
      </c>
      <c r="E451" s="61"/>
      <c r="F451" s="98">
        <f>ROUND(C451*E451,2)</f>
        <v>0</v>
      </c>
      <c r="G451" s="16"/>
      <c r="H451" s="11"/>
      <c r="I451" s="17"/>
      <c r="J451" s="17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</row>
    <row r="452" spans="1:21">
      <c r="A452" s="278"/>
      <c r="B452" s="236" t="s">
        <v>292</v>
      </c>
      <c r="C452" s="279"/>
      <c r="D452" s="280"/>
      <c r="E452" s="124"/>
      <c r="F452" s="23">
        <f>SUM(F336:F451)</f>
        <v>0</v>
      </c>
      <c r="G452" s="16"/>
      <c r="H452" s="11"/>
      <c r="I452" s="17"/>
      <c r="J452" s="17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</row>
    <row r="453" spans="1:21">
      <c r="A453" s="259"/>
      <c r="B453" s="188"/>
      <c r="C453" s="257"/>
      <c r="D453" s="258"/>
      <c r="E453" s="115"/>
      <c r="F453" s="24"/>
      <c r="G453" s="16"/>
      <c r="H453" s="11"/>
      <c r="I453" s="17"/>
      <c r="J453" s="17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</row>
    <row r="454" spans="1:21">
      <c r="A454" s="256" t="s">
        <v>293</v>
      </c>
      <c r="B454" s="139" t="s">
        <v>452</v>
      </c>
      <c r="C454" s="257"/>
      <c r="D454" s="258"/>
      <c r="E454" s="115"/>
      <c r="F454" s="24"/>
      <c r="G454" s="16"/>
      <c r="H454" s="11"/>
      <c r="I454" s="17"/>
      <c r="J454" s="17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</row>
    <row r="455" spans="1:21">
      <c r="A455" s="259"/>
      <c r="B455" s="188"/>
      <c r="C455" s="257"/>
      <c r="D455" s="258"/>
      <c r="E455" s="115"/>
      <c r="F455" s="24"/>
      <c r="G455" s="16"/>
      <c r="H455" s="11"/>
      <c r="I455" s="17"/>
      <c r="J455" s="17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</row>
    <row r="456" spans="1:21">
      <c r="A456" s="281">
        <v>1</v>
      </c>
      <c r="B456" s="139" t="s">
        <v>450</v>
      </c>
      <c r="C456" s="166"/>
      <c r="D456" s="141"/>
      <c r="E456" s="90"/>
      <c r="F456" s="381"/>
      <c r="G456" s="16"/>
      <c r="H456" s="11"/>
      <c r="I456" s="17"/>
      <c r="J456" s="17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</row>
    <row r="457" spans="1:21" s="83" customFormat="1" ht="25.5">
      <c r="A457" s="282">
        <f>+A456+0.1</f>
        <v>1.1000000000000001</v>
      </c>
      <c r="B457" s="283" t="s">
        <v>418</v>
      </c>
      <c r="C457" s="284">
        <v>1</v>
      </c>
      <c r="D457" s="285" t="s">
        <v>21</v>
      </c>
      <c r="E457" s="125"/>
      <c r="F457" s="116">
        <f>+ROUND(C457*E457,2)</f>
        <v>0</v>
      </c>
      <c r="G457" s="16"/>
      <c r="H457" s="86"/>
      <c r="I457" s="17"/>
      <c r="J457" s="17"/>
      <c r="K457" s="11"/>
      <c r="L457" s="86"/>
      <c r="M457" s="86"/>
      <c r="N457" s="86"/>
      <c r="O457" s="86"/>
      <c r="P457" s="86"/>
      <c r="Q457" s="86"/>
      <c r="R457" s="86"/>
      <c r="S457" s="86"/>
      <c r="T457" s="86"/>
      <c r="U457" s="86"/>
    </row>
    <row r="458" spans="1:21" s="83" customFormat="1" ht="25.5">
      <c r="A458" s="282">
        <f t="shared" ref="A458:A465" si="34">+A457+0.1</f>
        <v>1.2000000000000002</v>
      </c>
      <c r="B458" s="283" t="s">
        <v>419</v>
      </c>
      <c r="C458" s="284">
        <v>1</v>
      </c>
      <c r="D458" s="285" t="s">
        <v>21</v>
      </c>
      <c r="E458" s="125"/>
      <c r="F458" s="116">
        <f t="shared" ref="F458:F493" si="35">+ROUND(C458*E458,2)</f>
        <v>0</v>
      </c>
      <c r="G458" s="16"/>
      <c r="H458" s="86"/>
      <c r="I458" s="17"/>
      <c r="J458" s="17"/>
      <c r="K458" s="11"/>
      <c r="L458" s="86"/>
      <c r="M458" s="86"/>
      <c r="N458" s="86"/>
      <c r="O458" s="86"/>
      <c r="P458" s="86"/>
      <c r="Q458" s="86"/>
      <c r="R458" s="86"/>
      <c r="S458" s="86"/>
      <c r="T458" s="86"/>
      <c r="U458" s="86"/>
    </row>
    <row r="459" spans="1:21" s="83" customFormat="1" ht="25.5">
      <c r="A459" s="282">
        <f t="shared" si="34"/>
        <v>1.3000000000000003</v>
      </c>
      <c r="B459" s="283" t="s">
        <v>420</v>
      </c>
      <c r="C459" s="284">
        <v>10</v>
      </c>
      <c r="D459" s="285" t="s">
        <v>21</v>
      </c>
      <c r="E459" s="125"/>
      <c r="F459" s="116">
        <f t="shared" si="35"/>
        <v>0</v>
      </c>
      <c r="G459" s="16"/>
      <c r="H459" s="86"/>
      <c r="I459" s="17"/>
      <c r="J459" s="17"/>
      <c r="K459" s="11"/>
      <c r="L459" s="86"/>
      <c r="M459" s="86"/>
      <c r="N459" s="86"/>
      <c r="O459" s="86"/>
      <c r="P459" s="86"/>
      <c r="Q459" s="86"/>
      <c r="R459" s="86"/>
      <c r="S459" s="86"/>
      <c r="T459" s="86"/>
      <c r="U459" s="86"/>
    </row>
    <row r="460" spans="1:21" s="83" customFormat="1" ht="25.5">
      <c r="A460" s="282">
        <f t="shared" si="34"/>
        <v>1.4000000000000004</v>
      </c>
      <c r="B460" s="283" t="s">
        <v>421</v>
      </c>
      <c r="C460" s="284">
        <v>1</v>
      </c>
      <c r="D460" s="285" t="s">
        <v>21</v>
      </c>
      <c r="E460" s="125"/>
      <c r="F460" s="116">
        <f t="shared" si="35"/>
        <v>0</v>
      </c>
      <c r="G460" s="16"/>
      <c r="H460" s="86"/>
      <c r="I460" s="17"/>
      <c r="J460" s="17"/>
      <c r="K460" s="11"/>
      <c r="L460" s="86"/>
      <c r="M460" s="86"/>
      <c r="N460" s="86"/>
      <c r="O460" s="86"/>
      <c r="P460" s="86"/>
      <c r="Q460" s="86"/>
      <c r="R460" s="86"/>
      <c r="S460" s="86"/>
      <c r="T460" s="86"/>
      <c r="U460" s="86"/>
    </row>
    <row r="461" spans="1:21" s="83" customFormat="1" ht="25.5">
      <c r="A461" s="282">
        <f t="shared" si="34"/>
        <v>1.5000000000000004</v>
      </c>
      <c r="B461" s="283" t="s">
        <v>422</v>
      </c>
      <c r="C461" s="284">
        <v>11</v>
      </c>
      <c r="D461" s="285" t="s">
        <v>21</v>
      </c>
      <c r="E461" s="125"/>
      <c r="F461" s="116">
        <f t="shared" si="35"/>
        <v>0</v>
      </c>
      <c r="G461" s="16"/>
      <c r="H461" s="86"/>
      <c r="I461" s="17"/>
      <c r="J461" s="17"/>
      <c r="K461" s="11"/>
      <c r="L461" s="86"/>
      <c r="M461" s="86"/>
      <c r="N461" s="86"/>
      <c r="O461" s="86"/>
      <c r="P461" s="86"/>
      <c r="Q461" s="86"/>
      <c r="R461" s="86"/>
      <c r="S461" s="86"/>
      <c r="T461" s="86"/>
      <c r="U461" s="86"/>
    </row>
    <row r="462" spans="1:21" s="83" customFormat="1" ht="25.5">
      <c r="A462" s="286">
        <f t="shared" si="34"/>
        <v>1.6000000000000005</v>
      </c>
      <c r="B462" s="287" t="s">
        <v>423</v>
      </c>
      <c r="C462" s="288">
        <v>16</v>
      </c>
      <c r="D462" s="289" t="s">
        <v>21</v>
      </c>
      <c r="E462" s="126"/>
      <c r="F462" s="116">
        <f t="shared" si="35"/>
        <v>0</v>
      </c>
      <c r="G462" s="16"/>
      <c r="H462" s="86"/>
      <c r="I462" s="17"/>
      <c r="J462" s="17"/>
      <c r="K462" s="11"/>
      <c r="L462" s="86"/>
      <c r="M462" s="86"/>
      <c r="N462" s="86"/>
      <c r="O462" s="86"/>
      <c r="P462" s="86"/>
      <c r="Q462" s="86"/>
      <c r="R462" s="86"/>
      <c r="S462" s="86"/>
      <c r="T462" s="86"/>
      <c r="U462" s="86"/>
    </row>
    <row r="463" spans="1:21" s="83" customFormat="1" ht="25.5">
      <c r="A463" s="286">
        <f t="shared" si="34"/>
        <v>1.7000000000000006</v>
      </c>
      <c r="B463" s="287" t="s">
        <v>424</v>
      </c>
      <c r="C463" s="288">
        <v>4</v>
      </c>
      <c r="D463" s="289" t="s">
        <v>21</v>
      </c>
      <c r="E463" s="126"/>
      <c r="F463" s="116">
        <f t="shared" si="35"/>
        <v>0</v>
      </c>
      <c r="G463" s="16"/>
      <c r="H463" s="86"/>
      <c r="I463" s="17"/>
      <c r="J463" s="17"/>
      <c r="K463" s="11"/>
      <c r="L463" s="86"/>
      <c r="M463" s="86"/>
      <c r="N463" s="86"/>
      <c r="O463" s="86"/>
      <c r="P463" s="86"/>
      <c r="Q463" s="86"/>
      <c r="R463" s="86"/>
      <c r="S463" s="86"/>
      <c r="T463" s="86"/>
      <c r="U463" s="86"/>
    </row>
    <row r="464" spans="1:21" s="83" customFormat="1" ht="25.5">
      <c r="A464" s="286">
        <f t="shared" si="34"/>
        <v>1.8000000000000007</v>
      </c>
      <c r="B464" s="287" t="s">
        <v>425</v>
      </c>
      <c r="C464" s="288">
        <v>1</v>
      </c>
      <c r="D464" s="289" t="s">
        <v>21</v>
      </c>
      <c r="E464" s="126"/>
      <c r="F464" s="116">
        <f t="shared" si="35"/>
        <v>0</v>
      </c>
      <c r="G464" s="16"/>
      <c r="H464" s="86"/>
      <c r="I464" s="17"/>
      <c r="J464" s="17"/>
      <c r="K464" s="11"/>
      <c r="L464" s="86"/>
      <c r="M464" s="86"/>
      <c r="N464" s="86"/>
      <c r="O464" s="86"/>
      <c r="P464" s="86"/>
      <c r="Q464" s="86"/>
      <c r="R464" s="86"/>
      <c r="S464" s="86"/>
      <c r="T464" s="86"/>
      <c r="U464" s="86"/>
    </row>
    <row r="465" spans="1:21" s="83" customFormat="1" ht="25.5">
      <c r="A465" s="286">
        <f t="shared" si="34"/>
        <v>1.9000000000000008</v>
      </c>
      <c r="B465" s="287" t="s">
        <v>426</v>
      </c>
      <c r="C465" s="288">
        <v>2</v>
      </c>
      <c r="D465" s="289" t="s">
        <v>21</v>
      </c>
      <c r="E465" s="126"/>
      <c r="F465" s="116">
        <f t="shared" si="35"/>
        <v>0</v>
      </c>
      <c r="G465" s="16"/>
      <c r="H465" s="86"/>
      <c r="I465" s="17"/>
      <c r="J465" s="17"/>
      <c r="K465" s="11"/>
      <c r="L465" s="86"/>
      <c r="M465" s="86"/>
      <c r="N465" s="86"/>
      <c r="O465" s="86"/>
      <c r="P465" s="86"/>
      <c r="Q465" s="86"/>
      <c r="R465" s="86"/>
      <c r="S465" s="86"/>
      <c r="T465" s="86"/>
      <c r="U465" s="86"/>
    </row>
    <row r="466" spans="1:21" s="83" customFormat="1" ht="25.5">
      <c r="A466" s="290">
        <f>+A457</f>
        <v>1.1000000000000001</v>
      </c>
      <c r="B466" s="283" t="s">
        <v>427</v>
      </c>
      <c r="C466" s="284">
        <v>3</v>
      </c>
      <c r="D466" s="285" t="s">
        <v>21</v>
      </c>
      <c r="E466" s="125"/>
      <c r="F466" s="116">
        <f t="shared" si="35"/>
        <v>0</v>
      </c>
      <c r="G466" s="16"/>
      <c r="H466" s="86"/>
      <c r="I466" s="17"/>
      <c r="J466" s="17"/>
      <c r="K466" s="11"/>
      <c r="L466" s="86"/>
      <c r="M466" s="86"/>
      <c r="N466" s="86"/>
      <c r="O466" s="86"/>
      <c r="P466" s="86"/>
      <c r="Q466" s="86"/>
      <c r="R466" s="86"/>
      <c r="S466" s="86"/>
      <c r="T466" s="86"/>
      <c r="U466" s="86"/>
    </row>
    <row r="467" spans="1:21" s="83" customFormat="1" ht="25.5">
      <c r="A467" s="290">
        <f>+A466+0.01</f>
        <v>1.1100000000000001</v>
      </c>
      <c r="B467" s="283" t="s">
        <v>428</v>
      </c>
      <c r="C467" s="284">
        <v>19</v>
      </c>
      <c r="D467" s="285" t="s">
        <v>21</v>
      </c>
      <c r="E467" s="125"/>
      <c r="F467" s="116">
        <f t="shared" si="35"/>
        <v>0</v>
      </c>
      <c r="G467" s="16"/>
      <c r="H467" s="86"/>
      <c r="I467" s="17"/>
      <c r="J467" s="17"/>
      <c r="K467" s="11"/>
      <c r="L467" s="86"/>
      <c r="M467" s="86"/>
      <c r="N467" s="86"/>
      <c r="O467" s="86"/>
      <c r="P467" s="86"/>
      <c r="Q467" s="86"/>
      <c r="R467" s="86"/>
      <c r="S467" s="86"/>
      <c r="T467" s="86"/>
      <c r="U467" s="86"/>
    </row>
    <row r="468" spans="1:21" s="83" customFormat="1" ht="25.5">
      <c r="A468" s="290">
        <f t="shared" ref="A468:A493" si="36">+A467+0.01</f>
        <v>1.1200000000000001</v>
      </c>
      <c r="B468" s="283" t="s">
        <v>429</v>
      </c>
      <c r="C468" s="284">
        <v>10</v>
      </c>
      <c r="D468" s="285" t="s">
        <v>21</v>
      </c>
      <c r="E468" s="125"/>
      <c r="F468" s="116">
        <f t="shared" si="35"/>
        <v>0</v>
      </c>
      <c r="G468" s="16"/>
      <c r="H468" s="86"/>
      <c r="I468" s="17"/>
      <c r="J468" s="17"/>
      <c r="K468" s="11"/>
      <c r="L468" s="86"/>
      <c r="M468" s="86"/>
      <c r="N468" s="86"/>
      <c r="O468" s="86"/>
      <c r="P468" s="86"/>
      <c r="Q468" s="86"/>
      <c r="R468" s="86"/>
      <c r="S468" s="86"/>
      <c r="T468" s="86"/>
      <c r="U468" s="86"/>
    </row>
    <row r="469" spans="1:21" s="83" customFormat="1" ht="25.5">
      <c r="A469" s="290">
        <f t="shared" si="36"/>
        <v>1.1300000000000001</v>
      </c>
      <c r="B469" s="283" t="s">
        <v>430</v>
      </c>
      <c r="C469" s="284">
        <v>15</v>
      </c>
      <c r="D469" s="285" t="s">
        <v>21</v>
      </c>
      <c r="E469" s="125"/>
      <c r="F469" s="116">
        <f t="shared" si="35"/>
        <v>0</v>
      </c>
      <c r="G469" s="16"/>
      <c r="H469" s="86"/>
      <c r="I469" s="17"/>
      <c r="J469" s="17"/>
      <c r="K469" s="11"/>
      <c r="L469" s="86"/>
      <c r="M469" s="86"/>
      <c r="N469" s="86"/>
      <c r="O469" s="86"/>
      <c r="P469" s="86"/>
      <c r="Q469" s="86"/>
      <c r="R469" s="86"/>
      <c r="S469" s="86"/>
      <c r="T469" s="86"/>
      <c r="U469" s="86"/>
    </row>
    <row r="470" spans="1:21" s="83" customFormat="1" ht="25.5">
      <c r="A470" s="290">
        <f t="shared" si="36"/>
        <v>1.1400000000000001</v>
      </c>
      <c r="B470" s="283" t="s">
        <v>431</v>
      </c>
      <c r="C470" s="284">
        <v>6</v>
      </c>
      <c r="D470" s="285" t="s">
        <v>21</v>
      </c>
      <c r="E470" s="125"/>
      <c r="F470" s="116">
        <f t="shared" si="35"/>
        <v>0</v>
      </c>
      <c r="G470" s="16"/>
      <c r="H470" s="86"/>
      <c r="I470" s="17"/>
      <c r="J470" s="17"/>
      <c r="K470" s="11"/>
      <c r="L470" s="86"/>
      <c r="M470" s="86"/>
      <c r="N470" s="86"/>
      <c r="O470" s="86"/>
      <c r="P470" s="86"/>
      <c r="Q470" s="86"/>
      <c r="R470" s="86"/>
      <c r="S470" s="86"/>
      <c r="T470" s="86"/>
      <c r="U470" s="86"/>
    </row>
    <row r="471" spans="1:21" s="83" customFormat="1" ht="25.5">
      <c r="A471" s="290">
        <f t="shared" si="36"/>
        <v>1.1500000000000001</v>
      </c>
      <c r="B471" s="283" t="s">
        <v>432</v>
      </c>
      <c r="C471" s="284">
        <v>10</v>
      </c>
      <c r="D471" s="285" t="s">
        <v>21</v>
      </c>
      <c r="E471" s="125"/>
      <c r="F471" s="116">
        <f t="shared" si="35"/>
        <v>0</v>
      </c>
      <c r="G471" s="16"/>
      <c r="H471" s="86"/>
      <c r="I471" s="17"/>
      <c r="J471" s="17"/>
      <c r="K471" s="11"/>
      <c r="L471" s="86"/>
      <c r="M471" s="86"/>
      <c r="N471" s="86"/>
      <c r="O471" s="86"/>
      <c r="P471" s="86"/>
      <c r="Q471" s="86"/>
      <c r="R471" s="86"/>
      <c r="S471" s="86"/>
      <c r="T471" s="86"/>
      <c r="U471" s="86"/>
    </row>
    <row r="472" spans="1:21" s="83" customFormat="1" ht="25.5">
      <c r="A472" s="290">
        <f t="shared" si="36"/>
        <v>1.1600000000000001</v>
      </c>
      <c r="B472" s="283" t="s">
        <v>433</v>
      </c>
      <c r="C472" s="284">
        <v>27</v>
      </c>
      <c r="D472" s="285" t="s">
        <v>21</v>
      </c>
      <c r="E472" s="125"/>
      <c r="F472" s="116">
        <f t="shared" si="35"/>
        <v>0</v>
      </c>
      <c r="G472" s="16"/>
      <c r="H472" s="86"/>
      <c r="I472" s="17"/>
      <c r="J472" s="17"/>
      <c r="K472" s="11"/>
      <c r="L472" s="86"/>
      <c r="M472" s="86"/>
      <c r="N472" s="86"/>
      <c r="O472" s="86"/>
      <c r="P472" s="86"/>
      <c r="Q472" s="86"/>
      <c r="R472" s="86"/>
      <c r="S472" s="86"/>
      <c r="T472" s="86"/>
      <c r="U472" s="86"/>
    </row>
    <row r="473" spans="1:21" s="83" customFormat="1" ht="25.5">
      <c r="A473" s="290">
        <f t="shared" si="36"/>
        <v>1.1700000000000002</v>
      </c>
      <c r="B473" s="283" t="s">
        <v>434</v>
      </c>
      <c r="C473" s="284">
        <v>3</v>
      </c>
      <c r="D473" s="285" t="s">
        <v>21</v>
      </c>
      <c r="E473" s="125"/>
      <c r="F473" s="116">
        <f t="shared" si="35"/>
        <v>0</v>
      </c>
      <c r="G473" s="16"/>
      <c r="H473" s="86"/>
      <c r="I473" s="17"/>
      <c r="J473" s="17"/>
      <c r="K473" s="11"/>
      <c r="L473" s="86"/>
      <c r="M473" s="86"/>
      <c r="N473" s="86"/>
      <c r="O473" s="86"/>
      <c r="P473" s="86"/>
      <c r="Q473" s="86"/>
      <c r="R473" s="86"/>
      <c r="S473" s="86"/>
      <c r="T473" s="86"/>
      <c r="U473" s="86"/>
    </row>
    <row r="474" spans="1:21" s="83" customFormat="1" ht="25.5">
      <c r="A474" s="290">
        <f t="shared" si="36"/>
        <v>1.1800000000000002</v>
      </c>
      <c r="B474" s="283" t="s">
        <v>434</v>
      </c>
      <c r="C474" s="284">
        <v>4</v>
      </c>
      <c r="D474" s="285" t="s">
        <v>21</v>
      </c>
      <c r="E474" s="125"/>
      <c r="F474" s="116">
        <f t="shared" si="35"/>
        <v>0</v>
      </c>
      <c r="G474" s="16"/>
      <c r="H474" s="86"/>
      <c r="I474" s="17"/>
      <c r="J474" s="17"/>
      <c r="K474" s="11"/>
      <c r="L474" s="86"/>
      <c r="M474" s="86"/>
      <c r="N474" s="86"/>
      <c r="O474" s="86"/>
      <c r="P474" s="86"/>
      <c r="Q474" s="86"/>
      <c r="R474" s="86"/>
      <c r="S474" s="86"/>
      <c r="T474" s="86"/>
      <c r="U474" s="86"/>
    </row>
    <row r="475" spans="1:21" s="83" customFormat="1" ht="25.5">
      <c r="A475" s="290">
        <f t="shared" si="36"/>
        <v>1.1900000000000002</v>
      </c>
      <c r="B475" s="283" t="s">
        <v>435</v>
      </c>
      <c r="C475" s="284">
        <v>2</v>
      </c>
      <c r="D475" s="285" t="s">
        <v>21</v>
      </c>
      <c r="E475" s="125"/>
      <c r="F475" s="116">
        <f t="shared" si="35"/>
        <v>0</v>
      </c>
      <c r="G475" s="16"/>
      <c r="H475" s="86"/>
      <c r="I475" s="17"/>
      <c r="J475" s="17"/>
      <c r="K475" s="11"/>
      <c r="L475" s="86"/>
      <c r="M475" s="86"/>
      <c r="N475" s="86"/>
      <c r="O475" s="86"/>
      <c r="P475" s="86"/>
      <c r="Q475" s="86"/>
      <c r="R475" s="86"/>
      <c r="S475" s="86"/>
      <c r="T475" s="86"/>
      <c r="U475" s="86"/>
    </row>
    <row r="476" spans="1:21" s="83" customFormat="1" ht="25.5">
      <c r="A476" s="290">
        <f t="shared" si="36"/>
        <v>1.2000000000000002</v>
      </c>
      <c r="B476" s="283" t="s">
        <v>435</v>
      </c>
      <c r="C476" s="284">
        <v>2</v>
      </c>
      <c r="D476" s="285" t="s">
        <v>21</v>
      </c>
      <c r="E476" s="125"/>
      <c r="F476" s="116">
        <f t="shared" si="35"/>
        <v>0</v>
      </c>
      <c r="G476" s="16"/>
      <c r="H476" s="86"/>
      <c r="I476" s="17"/>
      <c r="J476" s="17"/>
      <c r="K476" s="11"/>
      <c r="L476" s="86"/>
      <c r="M476" s="86"/>
      <c r="N476" s="86"/>
      <c r="O476" s="86"/>
      <c r="P476" s="86"/>
      <c r="Q476" s="86"/>
      <c r="R476" s="86"/>
      <c r="S476" s="86"/>
      <c r="T476" s="86"/>
      <c r="U476" s="86"/>
    </row>
    <row r="477" spans="1:21" s="83" customFormat="1" ht="25.5">
      <c r="A477" s="290">
        <f t="shared" si="36"/>
        <v>1.2100000000000002</v>
      </c>
      <c r="B477" s="283" t="s">
        <v>436</v>
      </c>
      <c r="C477" s="284">
        <v>3</v>
      </c>
      <c r="D477" s="285" t="s">
        <v>21</v>
      </c>
      <c r="E477" s="125"/>
      <c r="F477" s="116">
        <f t="shared" si="35"/>
        <v>0</v>
      </c>
      <c r="G477" s="16"/>
      <c r="H477" s="86"/>
      <c r="I477" s="17"/>
      <c r="J477" s="17"/>
      <c r="K477" s="11"/>
      <c r="L477" s="86"/>
      <c r="M477" s="86"/>
      <c r="N477" s="86"/>
      <c r="O477" s="86"/>
      <c r="P477" s="86"/>
      <c r="Q477" s="86"/>
      <c r="R477" s="86"/>
      <c r="S477" s="86"/>
      <c r="T477" s="86"/>
      <c r="U477" s="86"/>
    </row>
    <row r="478" spans="1:21" s="83" customFormat="1" ht="25.5">
      <c r="A478" s="290">
        <f t="shared" si="36"/>
        <v>1.2200000000000002</v>
      </c>
      <c r="B478" s="283" t="s">
        <v>437</v>
      </c>
      <c r="C478" s="284">
        <v>12</v>
      </c>
      <c r="D478" s="285" t="s">
        <v>21</v>
      </c>
      <c r="E478" s="125"/>
      <c r="F478" s="116">
        <f t="shared" si="35"/>
        <v>0</v>
      </c>
      <c r="G478" s="16"/>
      <c r="H478" s="86"/>
      <c r="I478" s="17"/>
      <c r="J478" s="17"/>
      <c r="K478" s="11"/>
      <c r="L478" s="86"/>
      <c r="M478" s="86"/>
      <c r="N478" s="86"/>
      <c r="O478" s="86"/>
      <c r="P478" s="86"/>
      <c r="Q478" s="86"/>
      <c r="R478" s="86"/>
      <c r="S478" s="86"/>
      <c r="T478" s="86"/>
      <c r="U478" s="86"/>
    </row>
    <row r="479" spans="1:21" s="83" customFormat="1" ht="25.5">
      <c r="A479" s="290">
        <f t="shared" si="36"/>
        <v>1.2300000000000002</v>
      </c>
      <c r="B479" s="283" t="s">
        <v>438</v>
      </c>
      <c r="C479" s="284">
        <v>1</v>
      </c>
      <c r="D479" s="285" t="s">
        <v>21</v>
      </c>
      <c r="E479" s="125"/>
      <c r="F479" s="116">
        <f t="shared" si="35"/>
        <v>0</v>
      </c>
      <c r="G479" s="16"/>
      <c r="H479" s="86"/>
      <c r="I479" s="17"/>
      <c r="J479" s="17"/>
      <c r="K479" s="11"/>
      <c r="L479" s="86"/>
      <c r="M479" s="86"/>
      <c r="N479" s="86"/>
      <c r="O479" s="86"/>
      <c r="P479" s="86"/>
      <c r="Q479" s="86"/>
      <c r="R479" s="86"/>
      <c r="S479" s="86"/>
      <c r="T479" s="86"/>
      <c r="U479" s="86"/>
    </row>
    <row r="480" spans="1:21" s="83" customFormat="1" ht="25.5">
      <c r="A480" s="290">
        <f t="shared" si="36"/>
        <v>1.2400000000000002</v>
      </c>
      <c r="B480" s="283" t="s">
        <v>439</v>
      </c>
      <c r="C480" s="284">
        <v>1</v>
      </c>
      <c r="D480" s="285" t="s">
        <v>21</v>
      </c>
      <c r="E480" s="125"/>
      <c r="F480" s="116">
        <f t="shared" si="35"/>
        <v>0</v>
      </c>
      <c r="G480" s="16"/>
      <c r="H480" s="86"/>
      <c r="I480" s="17"/>
      <c r="J480" s="17"/>
      <c r="K480" s="11"/>
      <c r="L480" s="86"/>
      <c r="M480" s="86"/>
      <c r="N480" s="86"/>
      <c r="O480" s="86"/>
      <c r="P480" s="86"/>
      <c r="Q480" s="86"/>
      <c r="R480" s="86"/>
      <c r="S480" s="86"/>
      <c r="T480" s="86"/>
      <c r="U480" s="86"/>
    </row>
    <row r="481" spans="1:21" s="83" customFormat="1" ht="25.5">
      <c r="A481" s="290">
        <f t="shared" si="36"/>
        <v>1.2500000000000002</v>
      </c>
      <c r="B481" s="283" t="s">
        <v>440</v>
      </c>
      <c r="C481" s="284">
        <v>5</v>
      </c>
      <c r="D481" s="285" t="s">
        <v>21</v>
      </c>
      <c r="E481" s="125"/>
      <c r="F481" s="116">
        <f t="shared" si="35"/>
        <v>0</v>
      </c>
      <c r="G481" s="16"/>
      <c r="H481" s="86"/>
      <c r="I481" s="17"/>
      <c r="J481" s="17"/>
      <c r="K481" s="11"/>
      <c r="L481" s="86"/>
      <c r="M481" s="86"/>
      <c r="N481" s="86"/>
      <c r="O481" s="86"/>
      <c r="P481" s="86"/>
      <c r="Q481" s="86"/>
      <c r="R481" s="86"/>
      <c r="S481" s="86"/>
      <c r="T481" s="86"/>
      <c r="U481" s="86"/>
    </row>
    <row r="482" spans="1:21" s="83" customFormat="1" ht="25.5">
      <c r="A482" s="290">
        <f t="shared" si="36"/>
        <v>1.2600000000000002</v>
      </c>
      <c r="B482" s="283" t="s">
        <v>441</v>
      </c>
      <c r="C482" s="284">
        <v>11</v>
      </c>
      <c r="D482" s="285" t="s">
        <v>21</v>
      </c>
      <c r="E482" s="125"/>
      <c r="F482" s="116">
        <f t="shared" si="35"/>
        <v>0</v>
      </c>
      <c r="G482" s="16"/>
      <c r="H482" s="86"/>
      <c r="I482" s="17"/>
      <c r="J482" s="17"/>
      <c r="K482" s="11"/>
      <c r="L482" s="86"/>
      <c r="M482" s="86"/>
      <c r="N482" s="86"/>
      <c r="O482" s="86"/>
      <c r="P482" s="86"/>
      <c r="Q482" s="86"/>
      <c r="R482" s="86"/>
      <c r="S482" s="86"/>
      <c r="T482" s="86"/>
      <c r="U482" s="86"/>
    </row>
    <row r="483" spans="1:21" s="83" customFormat="1" ht="25.5">
      <c r="A483" s="290">
        <f t="shared" si="36"/>
        <v>1.2700000000000002</v>
      </c>
      <c r="B483" s="283" t="s">
        <v>447</v>
      </c>
      <c r="C483" s="284">
        <v>1</v>
      </c>
      <c r="D483" s="285" t="s">
        <v>21</v>
      </c>
      <c r="E483" s="125"/>
      <c r="F483" s="116">
        <f>+ROUND(C483*E483,2)</f>
        <v>0</v>
      </c>
      <c r="G483" s="16"/>
      <c r="H483" s="86"/>
      <c r="I483" s="17"/>
      <c r="J483" s="17"/>
      <c r="K483" s="11"/>
      <c r="L483" s="86"/>
      <c r="M483" s="86"/>
      <c r="N483" s="86"/>
      <c r="O483" s="86"/>
      <c r="P483" s="86"/>
      <c r="Q483" s="86"/>
      <c r="R483" s="86"/>
      <c r="S483" s="86"/>
      <c r="T483" s="86"/>
      <c r="U483" s="86"/>
    </row>
    <row r="484" spans="1:21" s="83" customFormat="1" ht="25.5">
      <c r="A484" s="290">
        <f t="shared" si="36"/>
        <v>1.2800000000000002</v>
      </c>
      <c r="B484" s="283" t="s">
        <v>448</v>
      </c>
      <c r="C484" s="284">
        <v>1</v>
      </c>
      <c r="D484" s="285" t="s">
        <v>21</v>
      </c>
      <c r="E484" s="125"/>
      <c r="F484" s="116">
        <f>+ROUND(C484*E484,2)</f>
        <v>0</v>
      </c>
      <c r="G484" s="16"/>
      <c r="H484" s="86"/>
      <c r="I484" s="17"/>
      <c r="J484" s="17"/>
      <c r="K484" s="11"/>
      <c r="L484" s="86"/>
      <c r="M484" s="86"/>
      <c r="N484" s="86"/>
      <c r="O484" s="86"/>
      <c r="P484" s="86"/>
      <c r="Q484" s="86"/>
      <c r="R484" s="86"/>
      <c r="S484" s="86"/>
      <c r="T484" s="86"/>
      <c r="U484" s="86"/>
    </row>
    <row r="485" spans="1:21" s="83" customFormat="1" ht="25.5">
      <c r="A485" s="290">
        <f t="shared" si="36"/>
        <v>1.2900000000000003</v>
      </c>
      <c r="B485" s="283" t="s">
        <v>449</v>
      </c>
      <c r="C485" s="284">
        <v>5</v>
      </c>
      <c r="D485" s="285" t="s">
        <v>21</v>
      </c>
      <c r="E485" s="125"/>
      <c r="F485" s="116">
        <f>+ROUND(C485*E485,2)</f>
        <v>0</v>
      </c>
      <c r="G485" s="16"/>
      <c r="H485" s="86"/>
      <c r="I485" s="17"/>
      <c r="J485" s="17"/>
      <c r="K485" s="11"/>
      <c r="L485" s="86"/>
      <c r="M485" s="86"/>
      <c r="N485" s="86"/>
      <c r="O485" s="86"/>
      <c r="P485" s="86"/>
      <c r="Q485" s="86"/>
      <c r="R485" s="86"/>
      <c r="S485" s="86"/>
      <c r="T485" s="86"/>
      <c r="U485" s="86"/>
    </row>
    <row r="486" spans="1:21" s="83" customFormat="1" ht="25.5">
      <c r="A486" s="290">
        <f t="shared" si="36"/>
        <v>1.3000000000000003</v>
      </c>
      <c r="B486" s="461" t="s">
        <v>506</v>
      </c>
      <c r="C486" s="284">
        <v>7</v>
      </c>
      <c r="D486" s="285" t="s">
        <v>21</v>
      </c>
      <c r="E486" s="125"/>
      <c r="F486" s="116">
        <f>+ROUND(C486*E486,2)</f>
        <v>0</v>
      </c>
      <c r="G486" s="16"/>
      <c r="H486" s="86"/>
      <c r="I486" s="17"/>
      <c r="J486" s="17"/>
      <c r="K486" s="11"/>
      <c r="L486" s="86"/>
      <c r="M486" s="86"/>
      <c r="N486" s="86"/>
      <c r="O486" s="86"/>
      <c r="P486" s="86"/>
      <c r="Q486" s="86"/>
      <c r="R486" s="86"/>
      <c r="S486" s="86"/>
      <c r="T486" s="86"/>
      <c r="U486" s="86"/>
    </row>
    <row r="487" spans="1:21" s="83" customFormat="1" ht="25.5">
      <c r="A487" s="462">
        <f t="shared" si="36"/>
        <v>1.3100000000000003</v>
      </c>
      <c r="B487" s="424" t="s">
        <v>507</v>
      </c>
      <c r="C487" s="463">
        <v>79</v>
      </c>
      <c r="D487" s="285" t="s">
        <v>21</v>
      </c>
      <c r="E487" s="425"/>
      <c r="F487" s="426">
        <f t="shared" si="35"/>
        <v>0</v>
      </c>
      <c r="G487" s="16"/>
      <c r="H487" s="86"/>
      <c r="I487" s="17"/>
      <c r="J487" s="17"/>
      <c r="K487" s="11"/>
      <c r="L487" s="86"/>
      <c r="M487" s="86"/>
      <c r="N487" s="86"/>
      <c r="O487" s="86"/>
      <c r="P487" s="86"/>
      <c r="Q487" s="86"/>
      <c r="R487" s="86"/>
      <c r="S487" s="86"/>
      <c r="T487" s="86"/>
      <c r="U487" s="86"/>
    </row>
    <row r="488" spans="1:21" s="83" customFormat="1" ht="25.5">
      <c r="A488" s="462">
        <f t="shared" si="36"/>
        <v>1.3200000000000003</v>
      </c>
      <c r="B488" s="424" t="s">
        <v>508</v>
      </c>
      <c r="C488" s="463">
        <v>3</v>
      </c>
      <c r="D488" s="285" t="s">
        <v>21</v>
      </c>
      <c r="E488" s="425"/>
      <c r="F488" s="426">
        <f t="shared" si="35"/>
        <v>0</v>
      </c>
      <c r="G488" s="16"/>
      <c r="H488" s="86"/>
      <c r="I488" s="17"/>
      <c r="J488" s="17"/>
      <c r="K488" s="11"/>
      <c r="L488" s="86"/>
      <c r="M488" s="86"/>
      <c r="N488" s="86"/>
      <c r="O488" s="86"/>
      <c r="P488" s="86"/>
      <c r="Q488" s="86"/>
      <c r="R488" s="86"/>
      <c r="S488" s="86"/>
      <c r="T488" s="86"/>
      <c r="U488" s="86"/>
    </row>
    <row r="489" spans="1:21" s="83" customFormat="1">
      <c r="A489" s="290">
        <f t="shared" si="36"/>
        <v>1.3300000000000003</v>
      </c>
      <c r="B489" s="283" t="s">
        <v>442</v>
      </c>
      <c r="C489" s="284">
        <v>257</v>
      </c>
      <c r="D489" s="285" t="s">
        <v>21</v>
      </c>
      <c r="E489" s="125"/>
      <c r="F489" s="116">
        <f t="shared" si="35"/>
        <v>0</v>
      </c>
      <c r="G489" s="16"/>
      <c r="H489" s="86"/>
      <c r="I489" s="17"/>
      <c r="J489" s="17"/>
      <c r="K489" s="11"/>
      <c r="L489" s="86"/>
      <c r="M489" s="86"/>
      <c r="N489" s="86"/>
      <c r="O489" s="86"/>
      <c r="P489" s="86"/>
      <c r="Q489" s="86"/>
      <c r="R489" s="86"/>
      <c r="S489" s="86"/>
      <c r="T489" s="86"/>
      <c r="U489" s="86"/>
    </row>
    <row r="490" spans="1:21" s="83" customFormat="1">
      <c r="A490" s="290">
        <f t="shared" si="36"/>
        <v>1.3400000000000003</v>
      </c>
      <c r="B490" s="283" t="s">
        <v>443</v>
      </c>
      <c r="C490" s="284">
        <v>84</v>
      </c>
      <c r="D490" s="285" t="s">
        <v>21</v>
      </c>
      <c r="E490" s="125"/>
      <c r="F490" s="116">
        <f t="shared" si="35"/>
        <v>0</v>
      </c>
      <c r="G490" s="16"/>
      <c r="H490" s="86"/>
      <c r="I490" s="17"/>
      <c r="J490" s="17"/>
      <c r="K490" s="11"/>
      <c r="L490" s="86"/>
      <c r="M490" s="86"/>
      <c r="N490" s="86"/>
      <c r="O490" s="86"/>
      <c r="P490" s="86"/>
      <c r="Q490" s="86"/>
      <c r="R490" s="86"/>
      <c r="S490" s="86"/>
      <c r="T490" s="86"/>
      <c r="U490" s="86"/>
    </row>
    <row r="491" spans="1:21" s="83" customFormat="1">
      <c r="A491" s="290">
        <f t="shared" si="36"/>
        <v>1.3500000000000003</v>
      </c>
      <c r="B491" s="283" t="s">
        <v>444</v>
      </c>
      <c r="C491" s="284">
        <v>151</v>
      </c>
      <c r="D491" s="285" t="s">
        <v>21</v>
      </c>
      <c r="E491" s="125"/>
      <c r="F491" s="116">
        <f t="shared" si="35"/>
        <v>0</v>
      </c>
      <c r="G491" s="16"/>
      <c r="H491" s="86"/>
      <c r="I491" s="17"/>
      <c r="J491" s="17"/>
      <c r="K491" s="11"/>
      <c r="L491" s="86"/>
      <c r="M491" s="86"/>
      <c r="N491" s="86"/>
      <c r="O491" s="86"/>
      <c r="P491" s="86"/>
      <c r="Q491" s="86"/>
      <c r="R491" s="86"/>
      <c r="S491" s="86"/>
      <c r="T491" s="86"/>
      <c r="U491" s="86"/>
    </row>
    <row r="492" spans="1:21" s="83" customFormat="1">
      <c r="A492" s="290">
        <f t="shared" si="36"/>
        <v>1.3600000000000003</v>
      </c>
      <c r="B492" s="283" t="s">
        <v>445</v>
      </c>
      <c r="C492" s="284">
        <v>11</v>
      </c>
      <c r="D492" s="285" t="s">
        <v>21</v>
      </c>
      <c r="E492" s="125"/>
      <c r="F492" s="116">
        <f t="shared" si="35"/>
        <v>0</v>
      </c>
      <c r="G492" s="16"/>
      <c r="H492" s="86"/>
      <c r="I492" s="17"/>
      <c r="J492" s="17"/>
      <c r="K492" s="11"/>
      <c r="L492" s="86"/>
      <c r="M492" s="86"/>
      <c r="N492" s="86"/>
      <c r="O492" s="86"/>
      <c r="P492" s="86"/>
      <c r="Q492" s="86"/>
      <c r="R492" s="86"/>
      <c r="S492" s="86"/>
      <c r="T492" s="86"/>
      <c r="U492" s="86"/>
    </row>
    <row r="493" spans="1:21" s="83" customFormat="1">
      <c r="A493" s="290">
        <f t="shared" si="36"/>
        <v>1.3700000000000003</v>
      </c>
      <c r="B493" s="283" t="s">
        <v>446</v>
      </c>
      <c r="C493" s="284">
        <v>12</v>
      </c>
      <c r="D493" s="285" t="s">
        <v>21</v>
      </c>
      <c r="E493" s="125"/>
      <c r="F493" s="116">
        <f t="shared" si="35"/>
        <v>0</v>
      </c>
      <c r="G493" s="16"/>
      <c r="H493" s="86"/>
      <c r="I493" s="17"/>
      <c r="J493" s="17"/>
      <c r="K493" s="11"/>
      <c r="L493" s="86"/>
      <c r="M493" s="86"/>
      <c r="N493" s="86"/>
      <c r="O493" s="86"/>
      <c r="P493" s="86"/>
      <c r="Q493" s="86"/>
      <c r="R493" s="86"/>
      <c r="S493" s="86"/>
      <c r="T493" s="86"/>
      <c r="U493" s="86"/>
    </row>
    <row r="494" spans="1:21">
      <c r="A494" s="278"/>
      <c r="B494" s="236" t="s">
        <v>490</v>
      </c>
      <c r="C494" s="279"/>
      <c r="D494" s="280"/>
      <c r="E494" s="124"/>
      <c r="F494" s="23">
        <f>SUM(F456:F493)</f>
        <v>0</v>
      </c>
      <c r="G494" s="16"/>
      <c r="H494" s="11"/>
      <c r="I494" s="17"/>
      <c r="J494" s="17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</row>
    <row r="495" spans="1:21">
      <c r="A495" s="259"/>
      <c r="B495" s="188"/>
      <c r="C495" s="257"/>
      <c r="D495" s="258"/>
      <c r="E495" s="115"/>
      <c r="F495" s="24"/>
      <c r="G495" s="16"/>
      <c r="H495" s="11"/>
      <c r="I495" s="17"/>
      <c r="J495" s="17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</row>
    <row r="496" spans="1:21">
      <c r="A496" s="291" t="s">
        <v>53</v>
      </c>
      <c r="B496" s="292" t="s">
        <v>24</v>
      </c>
      <c r="C496" s="293"/>
      <c r="D496" s="294"/>
      <c r="E496" s="70"/>
      <c r="F496" s="395"/>
      <c r="G496" s="16"/>
      <c r="H496" s="11"/>
      <c r="I496" s="17"/>
      <c r="J496" s="17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</row>
    <row r="497" spans="1:21">
      <c r="A497" s="295"/>
      <c r="B497" s="249"/>
      <c r="C497" s="293"/>
      <c r="D497" s="294"/>
      <c r="E497" s="70"/>
      <c r="F497" s="396"/>
      <c r="G497" s="16"/>
      <c r="H497" s="11"/>
      <c r="I497" s="17"/>
      <c r="J497" s="17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</row>
    <row r="498" spans="1:21">
      <c r="A498" s="296" t="s">
        <v>72</v>
      </c>
      <c r="B498" s="249" t="s">
        <v>226</v>
      </c>
      <c r="C498" s="293"/>
      <c r="D498" s="294"/>
      <c r="E498" s="70"/>
      <c r="F498" s="396"/>
      <c r="G498" s="16"/>
      <c r="H498" s="11"/>
      <c r="I498" s="17"/>
      <c r="J498" s="17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</row>
    <row r="499" spans="1:21">
      <c r="A499" s="297"/>
      <c r="B499" s="249"/>
      <c r="C499" s="293"/>
      <c r="D499" s="294"/>
      <c r="E499" s="70"/>
      <c r="F499" s="396"/>
      <c r="G499" s="16"/>
      <c r="H499" s="11"/>
      <c r="I499" s="17"/>
      <c r="J499" s="17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</row>
    <row r="500" spans="1:21">
      <c r="A500" s="295">
        <v>1</v>
      </c>
      <c r="B500" s="249" t="s">
        <v>227</v>
      </c>
      <c r="C500" s="293"/>
      <c r="D500" s="294"/>
      <c r="E500" s="70"/>
      <c r="F500" s="396"/>
      <c r="G500" s="16"/>
      <c r="H500" s="11"/>
      <c r="I500" s="17"/>
      <c r="J500" s="17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</row>
    <row r="501" spans="1:21">
      <c r="A501" s="298">
        <v>1.1000000000000001</v>
      </c>
      <c r="B501" s="299" t="s">
        <v>228</v>
      </c>
      <c r="C501" s="293">
        <v>60</v>
      </c>
      <c r="D501" s="294" t="s">
        <v>18</v>
      </c>
      <c r="E501" s="70"/>
      <c r="F501" s="72">
        <f>ROUND(E501*C501,2)</f>
        <v>0</v>
      </c>
      <c r="G501" s="16"/>
      <c r="H501" s="11"/>
      <c r="I501" s="17"/>
      <c r="J501" s="17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</row>
    <row r="502" spans="1:21" ht="25.5">
      <c r="A502" s="298">
        <v>1.2</v>
      </c>
      <c r="B502" s="299" t="s">
        <v>229</v>
      </c>
      <c r="C502" s="251">
        <v>39</v>
      </c>
      <c r="D502" s="247" t="s">
        <v>18</v>
      </c>
      <c r="E502" s="61"/>
      <c r="F502" s="65">
        <f>ROUND(E502*C502,2)</f>
        <v>0</v>
      </c>
      <c r="G502" s="16"/>
      <c r="H502" s="11"/>
      <c r="I502" s="17"/>
      <c r="J502" s="17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</row>
    <row r="503" spans="1:21">
      <c r="A503" s="295"/>
      <c r="B503" s="249"/>
      <c r="C503" s="293"/>
      <c r="D503" s="294"/>
      <c r="E503" s="70"/>
      <c r="F503" s="72"/>
      <c r="G503" s="16"/>
      <c r="H503" s="11"/>
      <c r="I503" s="17"/>
      <c r="J503" s="17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</row>
    <row r="504" spans="1:21">
      <c r="A504" s="295">
        <v>2</v>
      </c>
      <c r="B504" s="300" t="s">
        <v>230</v>
      </c>
      <c r="C504" s="293"/>
      <c r="D504" s="294"/>
      <c r="E504" s="70"/>
      <c r="F504" s="72"/>
      <c r="G504" s="16"/>
      <c r="H504" s="11"/>
      <c r="I504" s="17"/>
      <c r="J504" s="17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</row>
    <row r="505" spans="1:21">
      <c r="A505" s="298">
        <v>2.1</v>
      </c>
      <c r="B505" s="301" t="s">
        <v>231</v>
      </c>
      <c r="C505" s="293">
        <v>50</v>
      </c>
      <c r="D505" s="294" t="s">
        <v>17</v>
      </c>
      <c r="E505" s="70"/>
      <c r="F505" s="72">
        <f>ROUND(E505*C505,2)</f>
        <v>0</v>
      </c>
      <c r="G505" s="16"/>
      <c r="H505" s="11"/>
      <c r="I505" s="17"/>
      <c r="J505" s="17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</row>
    <row r="506" spans="1:21">
      <c r="A506" s="298">
        <v>2.2000000000000002</v>
      </c>
      <c r="B506" s="299" t="s">
        <v>232</v>
      </c>
      <c r="C506" s="293">
        <v>50</v>
      </c>
      <c r="D506" s="294" t="s">
        <v>10</v>
      </c>
      <c r="E506" s="70"/>
      <c r="F506" s="72">
        <f>ROUND(E506*C506,2)</f>
        <v>0</v>
      </c>
      <c r="G506" s="16"/>
      <c r="H506" s="11"/>
      <c r="I506" s="17"/>
      <c r="J506" s="17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</row>
    <row r="507" spans="1:21">
      <c r="A507" s="298"/>
      <c r="B507" s="299"/>
      <c r="C507" s="293"/>
      <c r="D507" s="294"/>
      <c r="E507" s="70"/>
      <c r="F507" s="72"/>
      <c r="G507" s="16"/>
      <c r="H507" s="11"/>
      <c r="I507" s="17"/>
      <c r="J507" s="17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</row>
    <row r="508" spans="1:21">
      <c r="A508" s="302" t="s">
        <v>233</v>
      </c>
      <c r="B508" s="300" t="s">
        <v>234</v>
      </c>
      <c r="C508" s="303"/>
      <c r="D508" s="304"/>
      <c r="E508" s="71"/>
      <c r="F508" s="72"/>
      <c r="G508" s="16"/>
      <c r="H508" s="11"/>
      <c r="I508" s="17"/>
      <c r="J508" s="17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</row>
    <row r="509" spans="1:21">
      <c r="A509" s="305"/>
      <c r="B509" s="300"/>
      <c r="C509" s="303"/>
      <c r="D509" s="304"/>
      <c r="E509" s="71"/>
      <c r="F509" s="72"/>
      <c r="G509" s="16"/>
      <c r="H509" s="11"/>
      <c r="I509" s="17"/>
      <c r="J509" s="17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</row>
    <row r="510" spans="1:21">
      <c r="A510" s="295">
        <v>1</v>
      </c>
      <c r="B510" s="300" t="s">
        <v>303</v>
      </c>
      <c r="C510" s="303"/>
      <c r="D510" s="304"/>
      <c r="E510" s="71"/>
      <c r="F510" s="72"/>
      <c r="G510" s="16"/>
      <c r="H510" s="11"/>
      <c r="I510" s="17"/>
      <c r="J510" s="17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</row>
    <row r="511" spans="1:21">
      <c r="A511" s="298">
        <v>1.1000000000000001</v>
      </c>
      <c r="B511" s="299" t="s">
        <v>235</v>
      </c>
      <c r="C511" s="293">
        <v>30</v>
      </c>
      <c r="D511" s="294" t="s">
        <v>10</v>
      </c>
      <c r="E511" s="127"/>
      <c r="F511" s="72">
        <f t="shared" ref="F511:F516" si="37">ROUND(E511*C511,2)</f>
        <v>0</v>
      </c>
      <c r="G511" s="16"/>
      <c r="H511" s="11"/>
      <c r="I511" s="17"/>
      <c r="J511" s="17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</row>
    <row r="512" spans="1:21">
      <c r="A512" s="298">
        <v>1.2</v>
      </c>
      <c r="B512" s="299" t="s">
        <v>236</v>
      </c>
      <c r="C512" s="293">
        <v>15</v>
      </c>
      <c r="D512" s="294" t="s">
        <v>10</v>
      </c>
      <c r="E512" s="127"/>
      <c r="F512" s="72">
        <f t="shared" si="37"/>
        <v>0</v>
      </c>
      <c r="G512" s="16"/>
      <c r="H512" s="11"/>
      <c r="I512" s="17"/>
      <c r="J512" s="17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</row>
    <row r="513" spans="1:21">
      <c r="A513" s="298">
        <v>1.3</v>
      </c>
      <c r="B513" s="299" t="s">
        <v>237</v>
      </c>
      <c r="C513" s="293">
        <v>180</v>
      </c>
      <c r="D513" s="294" t="s">
        <v>10</v>
      </c>
      <c r="E513" s="127"/>
      <c r="F513" s="72">
        <f t="shared" si="37"/>
        <v>0</v>
      </c>
      <c r="G513" s="16"/>
      <c r="H513" s="11"/>
      <c r="I513" s="17"/>
      <c r="J513" s="17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</row>
    <row r="514" spans="1:21">
      <c r="A514" s="298">
        <v>1.4</v>
      </c>
      <c r="B514" s="299" t="s">
        <v>238</v>
      </c>
      <c r="C514" s="293">
        <v>12</v>
      </c>
      <c r="D514" s="294" t="s">
        <v>10</v>
      </c>
      <c r="E514" s="127"/>
      <c r="F514" s="72">
        <f t="shared" si="37"/>
        <v>0</v>
      </c>
      <c r="G514" s="16"/>
      <c r="H514" s="11"/>
      <c r="I514" s="17"/>
      <c r="J514" s="17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</row>
    <row r="515" spans="1:21">
      <c r="A515" s="298">
        <v>1.5</v>
      </c>
      <c r="B515" s="299" t="s">
        <v>239</v>
      </c>
      <c r="C515" s="293">
        <v>2</v>
      </c>
      <c r="D515" s="294" t="s">
        <v>10</v>
      </c>
      <c r="E515" s="127"/>
      <c r="F515" s="72">
        <f t="shared" si="37"/>
        <v>0</v>
      </c>
      <c r="G515" s="16"/>
      <c r="H515" s="11"/>
      <c r="I515" s="17"/>
      <c r="J515" s="17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</row>
    <row r="516" spans="1:21">
      <c r="A516" s="298">
        <v>1.6</v>
      </c>
      <c r="B516" s="299" t="s">
        <v>240</v>
      </c>
      <c r="C516" s="293">
        <v>2</v>
      </c>
      <c r="D516" s="294" t="s">
        <v>10</v>
      </c>
      <c r="E516" s="127"/>
      <c r="F516" s="72">
        <f t="shared" si="37"/>
        <v>0</v>
      </c>
      <c r="G516" s="16"/>
      <c r="H516" s="11"/>
      <c r="I516" s="17"/>
      <c r="J516" s="17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</row>
    <row r="517" spans="1:21">
      <c r="A517" s="298"/>
      <c r="B517" s="299"/>
      <c r="C517" s="293"/>
      <c r="D517" s="294"/>
      <c r="E517" s="127"/>
      <c r="F517" s="72"/>
      <c r="G517" s="16"/>
      <c r="H517" s="11"/>
      <c r="I517" s="17"/>
      <c r="J517" s="17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</row>
    <row r="518" spans="1:21">
      <c r="A518" s="295">
        <v>2</v>
      </c>
      <c r="B518" s="300" t="s">
        <v>201</v>
      </c>
      <c r="C518" s="303"/>
      <c r="D518" s="304"/>
      <c r="E518" s="127"/>
      <c r="F518" s="72"/>
      <c r="G518" s="16"/>
      <c r="H518" s="11"/>
      <c r="I518" s="17"/>
      <c r="J518" s="17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</row>
    <row r="519" spans="1:21">
      <c r="A519" s="298">
        <v>2.1</v>
      </c>
      <c r="B519" s="299" t="s">
        <v>241</v>
      </c>
      <c r="C519" s="293">
        <v>15</v>
      </c>
      <c r="D519" s="294" t="s">
        <v>21</v>
      </c>
      <c r="E519" s="127"/>
      <c r="F519" s="72">
        <f>ROUND(E519*C519,2)</f>
        <v>0</v>
      </c>
      <c r="G519" s="16"/>
      <c r="H519" s="11"/>
      <c r="I519" s="17"/>
      <c r="J519" s="17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</row>
    <row r="520" spans="1:21">
      <c r="A520" s="298">
        <v>2.2000000000000002</v>
      </c>
      <c r="B520" s="299" t="s">
        <v>242</v>
      </c>
      <c r="C520" s="293">
        <v>15</v>
      </c>
      <c r="D520" s="294" t="s">
        <v>21</v>
      </c>
      <c r="E520" s="127"/>
      <c r="F520" s="72">
        <f>ROUND(E520*C520,2)</f>
        <v>0</v>
      </c>
      <c r="G520" s="16"/>
      <c r="H520" s="11"/>
      <c r="I520" s="17"/>
      <c r="J520" s="17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</row>
    <row r="521" spans="1:21">
      <c r="A521" s="298">
        <v>2.2999999999999998</v>
      </c>
      <c r="B521" s="299" t="s">
        <v>243</v>
      </c>
      <c r="C521" s="293">
        <v>15</v>
      </c>
      <c r="D521" s="294" t="s">
        <v>21</v>
      </c>
      <c r="E521" s="127"/>
      <c r="F521" s="72">
        <f>ROUND(E521*C521,2)</f>
        <v>0</v>
      </c>
      <c r="G521" s="16"/>
      <c r="H521" s="11"/>
      <c r="I521" s="17"/>
      <c r="J521" s="17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</row>
    <row r="522" spans="1:21">
      <c r="A522" s="298">
        <v>2.4</v>
      </c>
      <c r="B522" s="299" t="s">
        <v>244</v>
      </c>
      <c r="C522" s="293">
        <v>5</v>
      </c>
      <c r="D522" s="294" t="s">
        <v>21</v>
      </c>
      <c r="E522" s="127"/>
      <c r="F522" s="72">
        <f>ROUND(E522*C522,2)</f>
        <v>0</v>
      </c>
      <c r="G522" s="16"/>
      <c r="H522" s="11"/>
      <c r="I522" s="17"/>
      <c r="J522" s="17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</row>
    <row r="523" spans="1:21">
      <c r="A523" s="298">
        <v>2.5</v>
      </c>
      <c r="B523" s="299" t="s">
        <v>245</v>
      </c>
      <c r="C523" s="293">
        <v>2</v>
      </c>
      <c r="D523" s="294" t="s">
        <v>21</v>
      </c>
      <c r="E523" s="127"/>
      <c r="F523" s="72">
        <f t="shared" ref="F523" si="38">ROUND(E523*C523,2)</f>
        <v>0</v>
      </c>
      <c r="G523" s="16"/>
      <c r="H523" s="11"/>
      <c r="I523" s="17"/>
      <c r="J523" s="17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</row>
    <row r="524" spans="1:21">
      <c r="A524" s="298">
        <v>2.6</v>
      </c>
      <c r="B524" s="299" t="s">
        <v>246</v>
      </c>
      <c r="C524" s="293">
        <v>2</v>
      </c>
      <c r="D524" s="294" t="s">
        <v>21</v>
      </c>
      <c r="E524" s="127"/>
      <c r="F524" s="72">
        <f>ROUND(E524*C524,2)</f>
        <v>0</v>
      </c>
      <c r="G524" s="16"/>
      <c r="H524" s="87"/>
      <c r="I524" s="17"/>
      <c r="J524" s="17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</row>
    <row r="525" spans="1:21">
      <c r="A525" s="298"/>
      <c r="B525" s="299"/>
      <c r="C525" s="293"/>
      <c r="D525" s="294"/>
      <c r="E525" s="70"/>
      <c r="F525" s="72"/>
      <c r="G525" s="16"/>
      <c r="H525" s="11"/>
      <c r="I525" s="17"/>
      <c r="J525" s="17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</row>
    <row r="526" spans="1:21">
      <c r="A526" s="295">
        <v>3</v>
      </c>
      <c r="B526" s="300" t="s">
        <v>247</v>
      </c>
      <c r="C526" s="303"/>
      <c r="D526" s="304"/>
      <c r="E526" s="71"/>
      <c r="F526" s="72"/>
      <c r="G526" s="16"/>
      <c r="H526" s="11"/>
      <c r="I526" s="17"/>
      <c r="J526" s="17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</row>
    <row r="527" spans="1:21">
      <c r="A527" s="298">
        <v>3.1</v>
      </c>
      <c r="B527" s="299" t="s">
        <v>248</v>
      </c>
      <c r="C527" s="293">
        <v>40</v>
      </c>
      <c r="D527" s="294" t="s">
        <v>55</v>
      </c>
      <c r="E527" s="70"/>
      <c r="F527" s="72">
        <f>ROUND(E527*C527,2)</f>
        <v>0</v>
      </c>
      <c r="G527" s="16"/>
      <c r="H527" s="11"/>
      <c r="I527" s="17"/>
      <c r="J527" s="17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</row>
    <row r="528" spans="1:21">
      <c r="A528" s="298">
        <v>3.2</v>
      </c>
      <c r="B528" s="306" t="s">
        <v>57</v>
      </c>
      <c r="C528" s="293">
        <v>40</v>
      </c>
      <c r="D528" s="294" t="s">
        <v>55</v>
      </c>
      <c r="E528" s="70"/>
      <c r="F528" s="72">
        <f>ROUND(E528*C528,2)</f>
        <v>0</v>
      </c>
      <c r="G528" s="16"/>
      <c r="H528" s="11"/>
      <c r="I528" s="17"/>
      <c r="J528" s="17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</row>
    <row r="529" spans="1:21">
      <c r="A529" s="278"/>
      <c r="B529" s="236" t="s">
        <v>413</v>
      </c>
      <c r="C529" s="279"/>
      <c r="D529" s="280"/>
      <c r="E529" s="124"/>
      <c r="F529" s="23">
        <f>SUM(F500:F528)</f>
        <v>0</v>
      </c>
      <c r="G529" s="16"/>
      <c r="H529" s="11"/>
      <c r="I529" s="17"/>
      <c r="J529" s="17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</row>
    <row r="530" spans="1:21">
      <c r="A530" s="142"/>
      <c r="B530" s="264"/>
      <c r="C530" s="257"/>
      <c r="D530" s="263"/>
      <c r="E530" s="115"/>
      <c r="F530" s="392"/>
      <c r="G530" s="16"/>
      <c r="H530" s="11"/>
      <c r="I530" s="17"/>
      <c r="J530" s="17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</row>
    <row r="531" spans="1:21">
      <c r="A531" s="278"/>
      <c r="B531" s="236" t="s">
        <v>317</v>
      </c>
      <c r="C531" s="279"/>
      <c r="D531" s="280"/>
      <c r="E531" s="124"/>
      <c r="F531" s="23">
        <f>+F529+F494+F452+F333+F308+F245+F195+F54</f>
        <v>0</v>
      </c>
      <c r="G531" s="16"/>
      <c r="H531" s="11"/>
      <c r="I531" s="17"/>
      <c r="J531" s="17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</row>
    <row r="532" spans="1:21">
      <c r="A532" s="259"/>
      <c r="B532" s="188"/>
      <c r="C532" s="257"/>
      <c r="D532" s="258"/>
      <c r="E532" s="115"/>
      <c r="F532" s="24"/>
      <c r="G532" s="16"/>
      <c r="H532" s="11"/>
      <c r="I532" s="17"/>
      <c r="J532" s="17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</row>
    <row r="533" spans="1:21">
      <c r="A533" s="138" t="s">
        <v>8</v>
      </c>
      <c r="B533" s="307" t="s">
        <v>294</v>
      </c>
      <c r="C533" s="308"/>
      <c r="D533" s="308"/>
      <c r="E533" s="128"/>
      <c r="F533" s="397"/>
      <c r="G533" s="16"/>
      <c r="H533" s="11"/>
      <c r="I533" s="17"/>
      <c r="J533" s="17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</row>
    <row r="534" spans="1:21">
      <c r="A534" s="308"/>
      <c r="B534" s="309"/>
      <c r="C534" s="308"/>
      <c r="D534" s="308"/>
      <c r="E534" s="128"/>
      <c r="F534" s="397"/>
      <c r="G534" s="16"/>
      <c r="H534" s="11"/>
      <c r="I534" s="17"/>
      <c r="J534" s="17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</row>
    <row r="535" spans="1:21">
      <c r="A535" s="138" t="s">
        <v>72</v>
      </c>
      <c r="B535" s="139" t="s">
        <v>23</v>
      </c>
      <c r="C535" s="140"/>
      <c r="D535" s="141"/>
      <c r="E535" s="90"/>
      <c r="F535" s="63"/>
      <c r="G535" s="16"/>
      <c r="H535" s="11"/>
      <c r="I535" s="17"/>
      <c r="J535" s="17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</row>
    <row r="536" spans="1:21">
      <c r="A536" s="142"/>
      <c r="B536" s="139"/>
      <c r="C536" s="140"/>
      <c r="D536" s="141"/>
      <c r="E536" s="90"/>
      <c r="F536" s="63"/>
      <c r="G536" s="16"/>
      <c r="H536" s="11"/>
      <c r="I536" s="17"/>
      <c r="J536" s="17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</row>
    <row r="537" spans="1:21">
      <c r="A537" s="142">
        <v>1</v>
      </c>
      <c r="B537" s="143" t="s">
        <v>305</v>
      </c>
      <c r="C537" s="183">
        <v>3234.7</v>
      </c>
      <c r="D537" s="66" t="s">
        <v>10</v>
      </c>
      <c r="E537" s="63"/>
      <c r="F537" s="91">
        <f>ROUND(C537*E537,2)</f>
        <v>0</v>
      </c>
      <c r="G537" s="16"/>
      <c r="H537" s="11"/>
      <c r="I537" s="17"/>
      <c r="J537" s="17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</row>
    <row r="538" spans="1:21">
      <c r="A538" s="142"/>
      <c r="B538" s="139"/>
      <c r="C538" s="183"/>
      <c r="D538" s="66"/>
      <c r="E538" s="63"/>
      <c r="F538" s="91"/>
      <c r="G538" s="16"/>
      <c r="H538" s="11"/>
      <c r="I538" s="17"/>
      <c r="J538" s="17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</row>
    <row r="539" spans="1:21" ht="25.5">
      <c r="A539" s="145">
        <v>2</v>
      </c>
      <c r="B539" s="146" t="s">
        <v>59</v>
      </c>
      <c r="C539" s="293"/>
      <c r="D539" s="294"/>
      <c r="E539" s="70"/>
      <c r="F539" s="91"/>
      <c r="G539" s="16"/>
      <c r="H539" s="11"/>
      <c r="I539" s="17"/>
      <c r="J539" s="17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</row>
    <row r="540" spans="1:21">
      <c r="A540" s="57">
        <v>2.1</v>
      </c>
      <c r="B540" s="149" t="s">
        <v>60</v>
      </c>
      <c r="C540" s="293">
        <v>647.48</v>
      </c>
      <c r="D540" s="294" t="s">
        <v>10</v>
      </c>
      <c r="E540" s="70"/>
      <c r="F540" s="91">
        <f>ROUND(C540*E540,2)</f>
        <v>0</v>
      </c>
      <c r="G540" s="16"/>
      <c r="H540" s="11"/>
      <c r="I540" s="17"/>
      <c r="J540" s="17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</row>
    <row r="541" spans="1:21">
      <c r="A541" s="57">
        <v>2.2000000000000002</v>
      </c>
      <c r="B541" s="149" t="s">
        <v>61</v>
      </c>
      <c r="C541" s="293">
        <v>226.62</v>
      </c>
      <c r="D541" s="294" t="s">
        <v>17</v>
      </c>
      <c r="E541" s="70"/>
      <c r="F541" s="91">
        <f>ROUND(C541*E541,2)</f>
        <v>0</v>
      </c>
      <c r="G541" s="16"/>
      <c r="H541" s="11"/>
      <c r="I541" s="17"/>
      <c r="J541" s="17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</row>
    <row r="542" spans="1:21">
      <c r="A542" s="57">
        <v>2.2999999999999998</v>
      </c>
      <c r="B542" s="150" t="s">
        <v>196</v>
      </c>
      <c r="C542" s="293">
        <v>15.3</v>
      </c>
      <c r="D542" s="294" t="s">
        <v>18</v>
      </c>
      <c r="E542" s="70"/>
      <c r="F542" s="91">
        <f>ROUND(C542*E542,2)</f>
        <v>0</v>
      </c>
      <c r="G542" s="16"/>
      <c r="H542" s="11"/>
      <c r="I542" s="17"/>
      <c r="J542" s="17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</row>
    <row r="543" spans="1:21">
      <c r="A543" s="142"/>
      <c r="B543" s="139"/>
      <c r="C543" s="183"/>
      <c r="D543" s="66"/>
      <c r="E543" s="63"/>
      <c r="F543" s="91"/>
      <c r="G543" s="16"/>
      <c r="H543" s="11"/>
      <c r="I543" s="17"/>
      <c r="J543" s="17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</row>
    <row r="544" spans="1:21">
      <c r="A544" s="153">
        <v>3</v>
      </c>
      <c r="B544" s="139" t="s">
        <v>11</v>
      </c>
      <c r="C544" s="183"/>
      <c r="D544" s="310"/>
      <c r="E544" s="63"/>
      <c r="F544" s="91"/>
      <c r="G544" s="16"/>
      <c r="H544" s="11"/>
      <c r="I544" s="17"/>
      <c r="J544" s="17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</row>
    <row r="545" spans="1:21">
      <c r="A545" s="153"/>
      <c r="B545" s="139"/>
      <c r="C545" s="183"/>
      <c r="D545" s="310"/>
      <c r="E545" s="63"/>
      <c r="F545" s="91"/>
      <c r="G545" s="16"/>
      <c r="H545" s="11"/>
      <c r="I545" s="17"/>
      <c r="J545" s="17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</row>
    <row r="546" spans="1:21">
      <c r="A546" s="311">
        <v>3.1</v>
      </c>
      <c r="B546" s="312" t="s">
        <v>197</v>
      </c>
      <c r="C546" s="313"/>
      <c r="D546" s="314"/>
      <c r="E546" s="112"/>
      <c r="F546" s="91"/>
      <c r="G546" s="16"/>
      <c r="H546" s="11"/>
      <c r="I546" s="17"/>
      <c r="J546" s="17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</row>
    <row r="547" spans="1:21">
      <c r="A547" s="155" t="s">
        <v>198</v>
      </c>
      <c r="B547" s="156" t="s">
        <v>288</v>
      </c>
      <c r="C547" s="313">
        <v>2603.9299999999998</v>
      </c>
      <c r="D547" s="314" t="s">
        <v>18</v>
      </c>
      <c r="E547" s="112"/>
      <c r="F547" s="98">
        <f t="shared" ref="F547:F551" si="39">ROUND(C547*E547,2)</f>
        <v>0</v>
      </c>
      <c r="G547" s="16"/>
      <c r="H547" s="11"/>
      <c r="I547" s="17"/>
      <c r="J547" s="17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</row>
    <row r="548" spans="1:21" ht="25.5">
      <c r="A548" s="155" t="s">
        <v>199</v>
      </c>
      <c r="B548" s="156" t="s">
        <v>147</v>
      </c>
      <c r="C548" s="313">
        <v>291.12</v>
      </c>
      <c r="D548" s="314" t="s">
        <v>18</v>
      </c>
      <c r="E548" s="112"/>
      <c r="F548" s="98">
        <f t="shared" si="39"/>
        <v>0</v>
      </c>
      <c r="G548" s="16"/>
      <c r="H548" s="11"/>
      <c r="I548" s="17"/>
      <c r="J548" s="17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</row>
    <row r="549" spans="1:21" ht="38.25">
      <c r="A549" s="155" t="s">
        <v>295</v>
      </c>
      <c r="B549" s="156" t="s">
        <v>320</v>
      </c>
      <c r="C549" s="313">
        <f>+C550*0.3</f>
        <v>709.85399999999993</v>
      </c>
      <c r="D549" s="314" t="s">
        <v>18</v>
      </c>
      <c r="E549" s="112"/>
      <c r="F549" s="98">
        <f t="shared" si="39"/>
        <v>0</v>
      </c>
      <c r="G549" s="16"/>
      <c r="H549" s="11"/>
      <c r="I549" s="17"/>
      <c r="J549" s="17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</row>
    <row r="550" spans="1:21" ht="27.75" customHeight="1">
      <c r="A550" s="315" t="s">
        <v>296</v>
      </c>
      <c r="B550" s="160" t="s">
        <v>200</v>
      </c>
      <c r="C550" s="251">
        <v>2366.1799999999998</v>
      </c>
      <c r="D550" s="247" t="s">
        <v>18</v>
      </c>
      <c r="E550" s="61"/>
      <c r="F550" s="98">
        <f t="shared" si="39"/>
        <v>0</v>
      </c>
      <c r="G550" s="16"/>
      <c r="H550" s="11"/>
      <c r="I550" s="17"/>
      <c r="J550" s="17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</row>
    <row r="551" spans="1:21" ht="25.5">
      <c r="A551" s="316" t="s">
        <v>297</v>
      </c>
      <c r="B551" s="156" t="s">
        <v>148</v>
      </c>
      <c r="C551" s="251">
        <v>1937.6</v>
      </c>
      <c r="D551" s="314" t="s">
        <v>18</v>
      </c>
      <c r="E551" s="112"/>
      <c r="F551" s="98">
        <f t="shared" si="39"/>
        <v>0</v>
      </c>
      <c r="G551" s="16"/>
      <c r="H551" s="11"/>
      <c r="I551" s="17"/>
      <c r="J551" s="17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</row>
    <row r="552" spans="1:21">
      <c r="A552" s="142"/>
      <c r="B552" s="163"/>
      <c r="C552" s="183"/>
      <c r="D552" s="66"/>
      <c r="E552" s="61"/>
      <c r="F552" s="91"/>
      <c r="G552" s="16"/>
      <c r="H552" s="11"/>
      <c r="I552" s="17"/>
      <c r="J552" s="17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</row>
    <row r="553" spans="1:21">
      <c r="A553" s="164">
        <v>4</v>
      </c>
      <c r="B553" s="139" t="s">
        <v>13</v>
      </c>
      <c r="C553" s="183"/>
      <c r="D553" s="66"/>
      <c r="E553" s="63"/>
      <c r="F553" s="91"/>
      <c r="G553" s="16"/>
      <c r="H553" s="11"/>
      <c r="I553" s="17"/>
      <c r="J553" s="17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</row>
    <row r="554" spans="1:21">
      <c r="A554" s="142">
        <v>4.0999999999999996</v>
      </c>
      <c r="B554" s="163" t="s">
        <v>150</v>
      </c>
      <c r="C554" s="183">
        <v>3331.74</v>
      </c>
      <c r="D554" s="66" t="s">
        <v>10</v>
      </c>
      <c r="E554" s="129"/>
      <c r="F554" s="91">
        <f>ROUND(C554*E554,2)</f>
        <v>0</v>
      </c>
      <c r="G554" s="16"/>
      <c r="H554" s="31"/>
      <c r="I554" s="17"/>
      <c r="J554" s="17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</row>
    <row r="555" spans="1:21">
      <c r="A555" s="142"/>
      <c r="B555" s="163"/>
      <c r="C555" s="183"/>
      <c r="D555" s="66"/>
      <c r="E555" s="63"/>
      <c r="F555" s="91"/>
      <c r="G555" s="16"/>
      <c r="H555" s="11"/>
      <c r="I555" s="17"/>
      <c r="J555" s="17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</row>
    <row r="556" spans="1:21">
      <c r="A556" s="164">
        <v>5</v>
      </c>
      <c r="B556" s="165" t="s">
        <v>15</v>
      </c>
      <c r="C556" s="183"/>
      <c r="D556" s="66"/>
      <c r="E556" s="63"/>
      <c r="F556" s="91"/>
      <c r="G556" s="16"/>
      <c r="H556" s="11"/>
      <c r="I556" s="17"/>
      <c r="J556" s="17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</row>
    <row r="557" spans="1:21">
      <c r="A557" s="142">
        <v>5.0999999999999996</v>
      </c>
      <c r="B557" s="163" t="s">
        <v>150</v>
      </c>
      <c r="C557" s="183">
        <v>3331.74</v>
      </c>
      <c r="D557" s="66" t="s">
        <v>10</v>
      </c>
      <c r="E557" s="63"/>
      <c r="F557" s="91">
        <f>ROUND(C557*E557,2)</f>
        <v>0</v>
      </c>
      <c r="G557" s="16"/>
      <c r="H557" s="11"/>
      <c r="I557" s="17"/>
      <c r="J557" s="17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</row>
    <row r="558" spans="1:21">
      <c r="A558" s="142"/>
      <c r="B558" s="163"/>
      <c r="C558" s="183"/>
      <c r="D558" s="66"/>
      <c r="E558" s="63"/>
      <c r="F558" s="91"/>
      <c r="G558" s="16"/>
      <c r="H558" s="11"/>
      <c r="I558" s="17"/>
      <c r="J558" s="17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</row>
    <row r="559" spans="1:21">
      <c r="A559" s="317">
        <v>6</v>
      </c>
      <c r="B559" s="318" t="s">
        <v>499</v>
      </c>
      <c r="C559" s="183"/>
      <c r="D559" s="66"/>
      <c r="E559" s="63"/>
      <c r="F559" s="91"/>
      <c r="G559" s="16"/>
      <c r="H559" s="11"/>
      <c r="I559" s="17"/>
      <c r="J559" s="17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</row>
    <row r="560" spans="1:21" ht="25.5">
      <c r="A560" s="319">
        <v>6.1</v>
      </c>
      <c r="B560" s="320" t="s">
        <v>202</v>
      </c>
      <c r="C560" s="251">
        <v>7</v>
      </c>
      <c r="D560" s="247" t="s">
        <v>21</v>
      </c>
      <c r="E560" s="61"/>
      <c r="F560" s="98">
        <f t="shared" ref="F560:F569" si="40">ROUND(C560*E560,2)</f>
        <v>0</v>
      </c>
      <c r="G560" s="16"/>
      <c r="H560" s="11"/>
      <c r="I560" s="17"/>
      <c r="J560" s="17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</row>
    <row r="561" spans="1:21" ht="25.5">
      <c r="A561" s="319">
        <v>6.2</v>
      </c>
      <c r="B561" s="320" t="s">
        <v>203</v>
      </c>
      <c r="C561" s="251">
        <v>4</v>
      </c>
      <c r="D561" s="247" t="s">
        <v>21</v>
      </c>
      <c r="E561" s="61"/>
      <c r="F561" s="98">
        <f t="shared" si="40"/>
        <v>0</v>
      </c>
      <c r="G561" s="16"/>
      <c r="H561" s="11"/>
      <c r="I561" s="17"/>
      <c r="J561" s="17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</row>
    <row r="562" spans="1:21" ht="25.5">
      <c r="A562" s="319">
        <v>6.3</v>
      </c>
      <c r="B562" s="320" t="s">
        <v>204</v>
      </c>
      <c r="C562" s="251">
        <v>1</v>
      </c>
      <c r="D562" s="247" t="s">
        <v>21</v>
      </c>
      <c r="E562" s="61"/>
      <c r="F562" s="98">
        <f t="shared" si="40"/>
        <v>0</v>
      </c>
      <c r="G562" s="16"/>
      <c r="H562" s="11"/>
      <c r="I562" s="17"/>
      <c r="J562" s="17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</row>
    <row r="563" spans="1:21" ht="25.5">
      <c r="A563" s="319">
        <v>6.4</v>
      </c>
      <c r="B563" s="320" t="s">
        <v>205</v>
      </c>
      <c r="C563" s="251">
        <v>2</v>
      </c>
      <c r="D563" s="247" t="s">
        <v>21</v>
      </c>
      <c r="E563" s="61"/>
      <c r="F563" s="98">
        <f t="shared" si="40"/>
        <v>0</v>
      </c>
      <c r="G563" s="16"/>
      <c r="H563" s="11"/>
      <c r="I563" s="17"/>
      <c r="J563" s="17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</row>
    <row r="564" spans="1:21" ht="25.5">
      <c r="A564" s="319">
        <v>6.5</v>
      </c>
      <c r="B564" s="320" t="s">
        <v>206</v>
      </c>
      <c r="C564" s="251">
        <v>1</v>
      </c>
      <c r="D564" s="247" t="s">
        <v>21</v>
      </c>
      <c r="E564" s="61"/>
      <c r="F564" s="98">
        <f t="shared" si="40"/>
        <v>0</v>
      </c>
      <c r="G564" s="16"/>
      <c r="H564" s="11"/>
      <c r="I564" s="17"/>
      <c r="J564" s="17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</row>
    <row r="565" spans="1:21" ht="25.5">
      <c r="A565" s="319">
        <v>6.6</v>
      </c>
      <c r="B565" s="320" t="s">
        <v>207</v>
      </c>
      <c r="C565" s="251">
        <v>2</v>
      </c>
      <c r="D565" s="247" t="s">
        <v>21</v>
      </c>
      <c r="E565" s="61"/>
      <c r="F565" s="98">
        <f t="shared" si="40"/>
        <v>0</v>
      </c>
      <c r="G565" s="16"/>
      <c r="H565" s="11"/>
      <c r="I565" s="17"/>
      <c r="J565" s="17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</row>
    <row r="566" spans="1:21" ht="25.5">
      <c r="A566" s="319">
        <v>6.7</v>
      </c>
      <c r="B566" s="320" t="s">
        <v>208</v>
      </c>
      <c r="C566" s="251">
        <v>3</v>
      </c>
      <c r="D566" s="247" t="s">
        <v>21</v>
      </c>
      <c r="E566" s="61"/>
      <c r="F566" s="98">
        <f t="shared" si="40"/>
        <v>0</v>
      </c>
      <c r="G566" s="16"/>
      <c r="H566" s="11"/>
      <c r="I566" s="17"/>
      <c r="J566" s="17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</row>
    <row r="567" spans="1:21" ht="25.5">
      <c r="A567" s="319">
        <v>6.8</v>
      </c>
      <c r="B567" s="320" t="s">
        <v>209</v>
      </c>
      <c r="C567" s="251">
        <v>2</v>
      </c>
      <c r="D567" s="247" t="s">
        <v>21</v>
      </c>
      <c r="E567" s="61"/>
      <c r="F567" s="98">
        <f>ROUND(C567*E567,2)</f>
        <v>0</v>
      </c>
      <c r="G567" s="16"/>
      <c r="H567" s="11"/>
      <c r="I567" s="17"/>
      <c r="J567" s="17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</row>
    <row r="568" spans="1:21" ht="25.5">
      <c r="A568" s="319">
        <v>6.9</v>
      </c>
      <c r="B568" s="320" t="s">
        <v>210</v>
      </c>
      <c r="C568" s="251">
        <v>1</v>
      </c>
      <c r="D568" s="247" t="s">
        <v>21</v>
      </c>
      <c r="E568" s="61"/>
      <c r="F568" s="98">
        <f>ROUND(C568*E568,2)</f>
        <v>0</v>
      </c>
      <c r="G568" s="16"/>
      <c r="H568" s="11"/>
      <c r="I568" s="17"/>
      <c r="J568" s="17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</row>
    <row r="569" spans="1:21" ht="25.5">
      <c r="A569" s="321">
        <v>6.1</v>
      </c>
      <c r="B569" s="320" t="s">
        <v>211</v>
      </c>
      <c r="C569" s="251">
        <v>2</v>
      </c>
      <c r="D569" s="247" t="s">
        <v>21</v>
      </c>
      <c r="E569" s="61"/>
      <c r="F569" s="464">
        <f t="shared" si="40"/>
        <v>0</v>
      </c>
      <c r="G569" s="16"/>
      <c r="H569" s="11"/>
      <c r="I569" s="17"/>
      <c r="J569" s="17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</row>
    <row r="570" spans="1:21">
      <c r="A570" s="321">
        <v>6.11</v>
      </c>
      <c r="B570" s="434" t="s">
        <v>213</v>
      </c>
      <c r="C570" s="430">
        <v>3</v>
      </c>
      <c r="D570" s="431" t="s">
        <v>21</v>
      </c>
      <c r="E570" s="432"/>
      <c r="F570" s="465">
        <f>ROUND(C570*E570,2)</f>
        <v>0</v>
      </c>
      <c r="G570" s="16"/>
      <c r="H570" s="11"/>
      <c r="I570" s="17"/>
      <c r="J570" s="17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</row>
    <row r="571" spans="1:21">
      <c r="A571" s="142">
        <v>6.12</v>
      </c>
      <c r="B571" s="434" t="s">
        <v>214</v>
      </c>
      <c r="C571" s="430">
        <v>2</v>
      </c>
      <c r="D571" s="431" t="s">
        <v>21</v>
      </c>
      <c r="E571" s="432"/>
      <c r="F571" s="465">
        <f>ROUND(C571*E571,2)</f>
        <v>0</v>
      </c>
      <c r="G571" s="16"/>
      <c r="H571" s="11"/>
      <c r="I571" s="17"/>
      <c r="J571" s="17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</row>
    <row r="572" spans="1:21">
      <c r="A572" s="142">
        <v>6.13</v>
      </c>
      <c r="B572" s="434" t="s">
        <v>215</v>
      </c>
      <c r="C572" s="430">
        <v>39</v>
      </c>
      <c r="D572" s="431" t="s">
        <v>21</v>
      </c>
      <c r="E572" s="432"/>
      <c r="F572" s="465">
        <f>ROUND(C572*E572,2)</f>
        <v>0</v>
      </c>
      <c r="G572" s="16"/>
      <c r="H572" s="11"/>
      <c r="I572" s="17"/>
      <c r="J572" s="17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</row>
    <row r="573" spans="1:21">
      <c r="A573" s="142">
        <v>6.14</v>
      </c>
      <c r="B573" s="434" t="s">
        <v>216</v>
      </c>
      <c r="C573" s="430">
        <v>2</v>
      </c>
      <c r="D573" s="431" t="s">
        <v>21</v>
      </c>
      <c r="E573" s="432"/>
      <c r="F573" s="465">
        <f>ROUND(C573*E573,2)</f>
        <v>0</v>
      </c>
      <c r="G573" s="16"/>
      <c r="H573" s="11"/>
      <c r="I573" s="17"/>
      <c r="J573" s="17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</row>
    <row r="574" spans="1:21">
      <c r="A574" s="321">
        <v>6.15</v>
      </c>
      <c r="B574" s="427" t="s">
        <v>212</v>
      </c>
      <c r="C574" s="428">
        <v>27</v>
      </c>
      <c r="D574" s="429" t="s">
        <v>21</v>
      </c>
      <c r="E574" s="61"/>
      <c r="F574" s="464">
        <f>ROUND(C574*E574,2)</f>
        <v>0</v>
      </c>
      <c r="G574" s="16"/>
      <c r="H574" s="11"/>
      <c r="I574" s="17"/>
      <c r="J574" s="17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</row>
    <row r="575" spans="1:21">
      <c r="A575" s="142"/>
      <c r="B575" s="163"/>
      <c r="C575" s="183"/>
      <c r="D575" s="66"/>
      <c r="E575" s="63"/>
      <c r="F575" s="91"/>
      <c r="G575" s="16"/>
      <c r="H575" s="11"/>
      <c r="I575" s="17"/>
      <c r="J575" s="17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</row>
    <row r="576" spans="1:21" ht="25.5">
      <c r="A576" s="167">
        <v>7</v>
      </c>
      <c r="B576" s="322" t="s">
        <v>217</v>
      </c>
      <c r="C576" s="183"/>
      <c r="D576" s="66"/>
      <c r="E576" s="63"/>
      <c r="F576" s="91"/>
      <c r="G576" s="16"/>
      <c r="H576" s="11"/>
      <c r="I576" s="17"/>
      <c r="J576" s="17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</row>
    <row r="577" spans="1:21" ht="63.75">
      <c r="A577" s="170">
        <v>7.1</v>
      </c>
      <c r="B577" s="320" t="s">
        <v>218</v>
      </c>
      <c r="C577" s="251">
        <v>2</v>
      </c>
      <c r="D577" s="247" t="s">
        <v>21</v>
      </c>
      <c r="E577" s="61"/>
      <c r="F577" s="98">
        <f>ROUND(C577*E577,2)</f>
        <v>0</v>
      </c>
      <c r="G577" s="16"/>
      <c r="H577" s="11"/>
      <c r="I577" s="17"/>
      <c r="J577" s="17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</row>
    <row r="578" spans="1:21" ht="63.75">
      <c r="A578" s="170">
        <v>7.2</v>
      </c>
      <c r="B578" s="320" t="s">
        <v>219</v>
      </c>
      <c r="C578" s="251">
        <v>3</v>
      </c>
      <c r="D578" s="247" t="s">
        <v>21</v>
      </c>
      <c r="E578" s="61"/>
      <c r="F578" s="98">
        <f>ROUND(C578*E578,2)</f>
        <v>0</v>
      </c>
      <c r="G578" s="16"/>
      <c r="H578" s="11"/>
      <c r="I578" s="17"/>
      <c r="J578" s="17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</row>
    <row r="579" spans="1:21" ht="63.75">
      <c r="A579" s="170">
        <v>7.3</v>
      </c>
      <c r="B579" s="320" t="s">
        <v>220</v>
      </c>
      <c r="C579" s="251">
        <v>3</v>
      </c>
      <c r="D579" s="247" t="s">
        <v>21</v>
      </c>
      <c r="E579" s="61"/>
      <c r="F579" s="98">
        <f>ROUND(C579*E579,2)</f>
        <v>0</v>
      </c>
      <c r="G579" s="16"/>
      <c r="H579" s="11"/>
      <c r="I579" s="17"/>
      <c r="J579" s="17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</row>
    <row r="580" spans="1:21">
      <c r="A580" s="170">
        <v>7.4</v>
      </c>
      <c r="B580" s="320" t="s">
        <v>221</v>
      </c>
      <c r="C580" s="183">
        <v>3</v>
      </c>
      <c r="D580" s="66" t="s">
        <v>21</v>
      </c>
      <c r="E580" s="63"/>
      <c r="F580" s="91">
        <f>ROUND(C580*E580,2)</f>
        <v>0</v>
      </c>
      <c r="G580" s="16"/>
      <c r="H580" s="11"/>
      <c r="I580" s="17"/>
      <c r="J580" s="17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</row>
    <row r="581" spans="1:21">
      <c r="A581" s="170">
        <v>7.5</v>
      </c>
      <c r="B581" s="320" t="s">
        <v>222</v>
      </c>
      <c r="C581" s="183">
        <v>5</v>
      </c>
      <c r="D581" s="66" t="s">
        <v>21</v>
      </c>
      <c r="E581" s="63"/>
      <c r="F581" s="91">
        <f>ROUND(C581*E581,2)</f>
        <v>0</v>
      </c>
      <c r="G581" s="16"/>
      <c r="H581" s="11"/>
      <c r="I581" s="17"/>
      <c r="J581" s="17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</row>
    <row r="582" spans="1:21">
      <c r="A582" s="170"/>
      <c r="B582" s="163"/>
      <c r="C582" s="183"/>
      <c r="D582" s="66"/>
      <c r="E582" s="63"/>
      <c r="F582" s="91"/>
      <c r="G582" s="16"/>
      <c r="H582" s="11"/>
      <c r="I582" s="17"/>
      <c r="J582" s="17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</row>
    <row r="583" spans="1:21">
      <c r="A583" s="167">
        <v>8</v>
      </c>
      <c r="B583" s="168" t="s">
        <v>16</v>
      </c>
      <c r="C583" s="324"/>
      <c r="D583" s="66"/>
      <c r="E583" s="63"/>
      <c r="F583" s="91"/>
      <c r="G583" s="16"/>
      <c r="H583" s="11"/>
      <c r="I583" s="17"/>
      <c r="J583" s="17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</row>
    <row r="584" spans="1:21">
      <c r="A584" s="170">
        <v>8.1</v>
      </c>
      <c r="B584" s="171" t="s">
        <v>223</v>
      </c>
      <c r="C584" s="183">
        <v>3234.7</v>
      </c>
      <c r="D584" s="66" t="s">
        <v>10</v>
      </c>
      <c r="E584" s="63"/>
      <c r="F584" s="91">
        <f>ROUND(C584*E584,2)</f>
        <v>0</v>
      </c>
      <c r="G584" s="16"/>
      <c r="H584" s="11"/>
      <c r="I584" s="17"/>
      <c r="J584" s="17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</row>
    <row r="585" spans="1:21">
      <c r="A585" s="170"/>
      <c r="B585" s="171"/>
      <c r="C585" s="183"/>
      <c r="D585" s="66"/>
      <c r="E585" s="63"/>
      <c r="F585" s="91"/>
      <c r="G585" s="16"/>
      <c r="H585" s="11"/>
      <c r="I585" s="17"/>
      <c r="J585" s="17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</row>
    <row r="586" spans="1:21">
      <c r="A586" s="69">
        <v>9</v>
      </c>
      <c r="B586" s="325" t="s">
        <v>224</v>
      </c>
      <c r="C586" s="293"/>
      <c r="D586" s="294"/>
      <c r="E586" s="70"/>
      <c r="F586" s="91"/>
      <c r="G586" s="16"/>
      <c r="H586" s="11"/>
      <c r="I586" s="17"/>
      <c r="J586" s="17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</row>
    <row r="587" spans="1:21" ht="8.25" customHeight="1">
      <c r="A587" s="67"/>
      <c r="B587" s="325"/>
      <c r="C587" s="293"/>
      <c r="D587" s="294"/>
      <c r="E587" s="70"/>
      <c r="F587" s="91"/>
      <c r="G587" s="16"/>
      <c r="H587" s="11"/>
      <c r="I587" s="17"/>
      <c r="J587" s="17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</row>
    <row r="588" spans="1:21">
      <c r="A588" s="68">
        <v>9.1</v>
      </c>
      <c r="B588" s="325" t="s">
        <v>62</v>
      </c>
      <c r="C588" s="293"/>
      <c r="D588" s="294"/>
      <c r="E588" s="70"/>
      <c r="F588" s="91"/>
      <c r="G588" s="16"/>
      <c r="H588" s="11"/>
      <c r="I588" s="17"/>
      <c r="J588" s="17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</row>
    <row r="589" spans="1:21">
      <c r="A589" s="466" t="s">
        <v>509</v>
      </c>
      <c r="B589" s="326" t="s">
        <v>63</v>
      </c>
      <c r="C589" s="293">
        <v>45.32</v>
      </c>
      <c r="D589" s="294" t="s">
        <v>18</v>
      </c>
      <c r="E589" s="70"/>
      <c r="F589" s="91">
        <f t="shared" ref="F589:F597" si="41">ROUND(C589*E589,2)</f>
        <v>0</v>
      </c>
      <c r="G589" s="16"/>
      <c r="H589" s="11"/>
      <c r="I589" s="17"/>
      <c r="J589" s="17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</row>
    <row r="590" spans="1:21">
      <c r="A590" s="466" t="s">
        <v>510</v>
      </c>
      <c r="B590" s="326" t="s">
        <v>225</v>
      </c>
      <c r="C590" s="293">
        <v>56.65</v>
      </c>
      <c r="D590" s="294" t="s">
        <v>18</v>
      </c>
      <c r="E590" s="70"/>
      <c r="F590" s="91">
        <f t="shared" si="41"/>
        <v>0</v>
      </c>
      <c r="G590" s="16"/>
      <c r="H590" s="11"/>
      <c r="I590" s="17"/>
      <c r="J590" s="17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</row>
    <row r="591" spans="1:21">
      <c r="A591" s="466" t="s">
        <v>511</v>
      </c>
      <c r="B591" s="326" t="s">
        <v>306</v>
      </c>
      <c r="C591" s="251">
        <v>56.65</v>
      </c>
      <c r="D591" s="247" t="s">
        <v>18</v>
      </c>
      <c r="E591" s="61"/>
      <c r="F591" s="91">
        <f t="shared" si="41"/>
        <v>0</v>
      </c>
      <c r="G591" s="16"/>
      <c r="H591" s="11"/>
      <c r="I591" s="17"/>
      <c r="J591" s="17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</row>
    <row r="592" spans="1:21" ht="25.5">
      <c r="A592" s="466" t="s">
        <v>512</v>
      </c>
      <c r="B592" s="149" t="s">
        <v>64</v>
      </c>
      <c r="C592" s="251">
        <v>53.82</v>
      </c>
      <c r="D592" s="247" t="s">
        <v>18</v>
      </c>
      <c r="E592" s="61"/>
      <c r="F592" s="98">
        <f t="shared" si="41"/>
        <v>0</v>
      </c>
      <c r="G592" s="16"/>
      <c r="H592" s="11"/>
      <c r="I592" s="17"/>
      <c r="J592" s="17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</row>
    <row r="593" spans="1:21">
      <c r="A593" s="466" t="s">
        <v>513</v>
      </c>
      <c r="B593" s="326" t="s">
        <v>65</v>
      </c>
      <c r="C593" s="293">
        <v>226.62</v>
      </c>
      <c r="D593" s="294" t="s">
        <v>17</v>
      </c>
      <c r="E593" s="70"/>
      <c r="F593" s="91">
        <f t="shared" si="41"/>
        <v>0</v>
      </c>
      <c r="G593" s="16"/>
      <c r="H593" s="11"/>
      <c r="I593" s="17"/>
      <c r="J593" s="17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</row>
    <row r="594" spans="1:21">
      <c r="A594" s="466" t="s">
        <v>514</v>
      </c>
      <c r="B594" s="326" t="s">
        <v>66</v>
      </c>
      <c r="C594" s="293">
        <v>226.62</v>
      </c>
      <c r="D594" s="294" t="s">
        <v>17</v>
      </c>
      <c r="E594" s="70"/>
      <c r="F594" s="91">
        <f t="shared" si="41"/>
        <v>0</v>
      </c>
      <c r="G594" s="16"/>
      <c r="H594" s="11"/>
      <c r="I594" s="17"/>
      <c r="J594" s="17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</row>
    <row r="595" spans="1:21">
      <c r="A595" s="466" t="s">
        <v>515</v>
      </c>
      <c r="B595" s="326" t="s">
        <v>67</v>
      </c>
      <c r="C595" s="293">
        <v>14.16</v>
      </c>
      <c r="D595" s="294" t="s">
        <v>18</v>
      </c>
      <c r="E595" s="70"/>
      <c r="F595" s="91">
        <f t="shared" si="41"/>
        <v>0</v>
      </c>
      <c r="G595" s="16"/>
      <c r="H595" s="11"/>
      <c r="I595" s="17"/>
      <c r="J595" s="17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</row>
    <row r="596" spans="1:21">
      <c r="A596" s="466" t="s">
        <v>516</v>
      </c>
      <c r="B596" s="326" t="s">
        <v>68</v>
      </c>
      <c r="C596" s="293">
        <v>14.16</v>
      </c>
      <c r="D596" s="294" t="s">
        <v>18</v>
      </c>
      <c r="E596" s="70"/>
      <c r="F596" s="91">
        <f t="shared" si="41"/>
        <v>0</v>
      </c>
      <c r="G596" s="16"/>
      <c r="H596" s="11"/>
      <c r="I596" s="17"/>
      <c r="J596" s="17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</row>
    <row r="597" spans="1:21" ht="14.25" customHeight="1">
      <c r="A597" s="466" t="s">
        <v>517</v>
      </c>
      <c r="B597" s="326" t="s">
        <v>307</v>
      </c>
      <c r="C597" s="293">
        <f>+C595*10</f>
        <v>141.6</v>
      </c>
      <c r="D597" s="294" t="s">
        <v>69</v>
      </c>
      <c r="E597" s="70"/>
      <c r="F597" s="91">
        <f t="shared" si="41"/>
        <v>0</v>
      </c>
      <c r="G597" s="16"/>
      <c r="H597" s="11"/>
      <c r="I597" s="17"/>
      <c r="J597" s="17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</row>
    <row r="598" spans="1:21">
      <c r="A598" s="142"/>
      <c r="B598" s="327"/>
      <c r="C598" s="328"/>
      <c r="D598" s="329"/>
      <c r="E598" s="130"/>
      <c r="F598" s="91"/>
      <c r="G598" s="16"/>
      <c r="H598" s="11"/>
      <c r="I598" s="17"/>
      <c r="J598" s="17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</row>
    <row r="599" spans="1:21">
      <c r="A599" s="164">
        <v>10</v>
      </c>
      <c r="B599" s="262" t="s">
        <v>249</v>
      </c>
      <c r="C599" s="183"/>
      <c r="D599" s="66"/>
      <c r="E599" s="63"/>
      <c r="F599" s="91"/>
      <c r="G599" s="16"/>
      <c r="H599" s="11"/>
      <c r="I599" s="17"/>
      <c r="J599" s="17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</row>
    <row r="600" spans="1:21" ht="25.5">
      <c r="A600" s="421">
        <v>10.1</v>
      </c>
      <c r="B600" s="435" t="s">
        <v>496</v>
      </c>
      <c r="C600" s="437">
        <v>6.2</v>
      </c>
      <c r="D600" s="438" t="s">
        <v>10</v>
      </c>
      <c r="E600" s="432"/>
      <c r="F600" s="433">
        <f t="shared" ref="F600:F608" si="42">ROUND(C600*E600,2)</f>
        <v>0</v>
      </c>
      <c r="G600" s="16"/>
      <c r="H600" s="11"/>
      <c r="I600" s="17"/>
      <c r="J600" s="17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</row>
    <row r="601" spans="1:21" ht="25.5">
      <c r="A601" s="421">
        <f>+A600+0.1</f>
        <v>10.199999999999999</v>
      </c>
      <c r="B601" s="435" t="s">
        <v>495</v>
      </c>
      <c r="C601" s="437">
        <v>4</v>
      </c>
      <c r="D601" s="438" t="s">
        <v>21</v>
      </c>
      <c r="E601" s="432"/>
      <c r="F601" s="433">
        <f t="shared" si="42"/>
        <v>0</v>
      </c>
      <c r="G601" s="16"/>
      <c r="H601" s="11"/>
      <c r="I601" s="17"/>
      <c r="J601" s="17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</row>
    <row r="602" spans="1:21">
      <c r="A602" s="446">
        <f t="shared" ref="A602:A608" si="43">+A601+0.1</f>
        <v>10.299999999999999</v>
      </c>
      <c r="B602" s="323" t="s">
        <v>214</v>
      </c>
      <c r="C602" s="183">
        <v>2</v>
      </c>
      <c r="D602" s="66" t="s">
        <v>21</v>
      </c>
      <c r="E602" s="63"/>
      <c r="F602" s="91">
        <f t="shared" si="42"/>
        <v>0</v>
      </c>
      <c r="G602" s="16"/>
      <c r="H602" s="11"/>
      <c r="I602" s="17"/>
      <c r="J602" s="17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</row>
    <row r="603" spans="1:21">
      <c r="A603" s="446">
        <f t="shared" si="43"/>
        <v>10.399999999999999</v>
      </c>
      <c r="B603" s="471" t="s">
        <v>520</v>
      </c>
      <c r="C603" s="183">
        <v>2</v>
      </c>
      <c r="D603" s="66" t="s">
        <v>21</v>
      </c>
      <c r="E603" s="63"/>
      <c r="F603" s="91">
        <f t="shared" si="42"/>
        <v>0</v>
      </c>
      <c r="G603" s="16"/>
      <c r="H603" s="11"/>
      <c r="I603" s="17"/>
      <c r="J603" s="17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</row>
    <row r="604" spans="1:21">
      <c r="A604" s="446">
        <f t="shared" si="43"/>
        <v>10.499999999999998</v>
      </c>
      <c r="B604" s="330" t="s">
        <v>250</v>
      </c>
      <c r="C604" s="183">
        <v>4.5</v>
      </c>
      <c r="D604" s="66" t="s">
        <v>18</v>
      </c>
      <c r="E604" s="63"/>
      <c r="F604" s="91">
        <f t="shared" si="42"/>
        <v>0</v>
      </c>
      <c r="G604" s="16"/>
      <c r="H604" s="88"/>
      <c r="I604" s="17"/>
      <c r="J604" s="17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</row>
    <row r="605" spans="1:21" ht="25.5">
      <c r="A605" s="446">
        <f t="shared" si="43"/>
        <v>10.599999999999998</v>
      </c>
      <c r="B605" s="269" t="s">
        <v>304</v>
      </c>
      <c r="C605" s="183">
        <v>3.64</v>
      </c>
      <c r="D605" s="66" t="s">
        <v>18</v>
      </c>
      <c r="E605" s="63"/>
      <c r="F605" s="91">
        <f t="shared" si="42"/>
        <v>0</v>
      </c>
      <c r="G605" s="16"/>
      <c r="H605" s="11"/>
      <c r="I605" s="17"/>
      <c r="J605" s="17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</row>
    <row r="606" spans="1:21" ht="25.5">
      <c r="A606" s="421">
        <f t="shared" si="43"/>
        <v>10.699999999999998</v>
      </c>
      <c r="B606" s="435" t="s">
        <v>148</v>
      </c>
      <c r="C606" s="430">
        <v>1.2</v>
      </c>
      <c r="D606" s="431" t="s">
        <v>18</v>
      </c>
      <c r="E606" s="432"/>
      <c r="F606" s="436">
        <f t="shared" si="42"/>
        <v>0</v>
      </c>
      <c r="G606" s="16"/>
      <c r="H606" s="11"/>
      <c r="I606" s="17"/>
      <c r="J606" s="17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</row>
    <row r="607" spans="1:21">
      <c r="A607" s="446">
        <f t="shared" si="43"/>
        <v>10.799999999999997</v>
      </c>
      <c r="B607" s="275" t="s">
        <v>251</v>
      </c>
      <c r="C607" s="183">
        <v>1</v>
      </c>
      <c r="D607" s="66" t="s">
        <v>21</v>
      </c>
      <c r="E607" s="63"/>
      <c r="F607" s="91">
        <f t="shared" si="42"/>
        <v>0</v>
      </c>
      <c r="G607" s="16"/>
      <c r="H607" s="11"/>
      <c r="I607" s="17"/>
      <c r="J607" s="17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</row>
    <row r="608" spans="1:21">
      <c r="A608" s="446">
        <f t="shared" si="43"/>
        <v>10.899999999999997</v>
      </c>
      <c r="B608" s="330" t="s">
        <v>50</v>
      </c>
      <c r="C608" s="183">
        <v>1</v>
      </c>
      <c r="D608" s="66" t="s">
        <v>21</v>
      </c>
      <c r="E608" s="63"/>
      <c r="F608" s="91">
        <f t="shared" si="42"/>
        <v>0</v>
      </c>
      <c r="G608" s="16"/>
      <c r="H608" s="88"/>
      <c r="I608" s="17"/>
      <c r="J608" s="17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</row>
    <row r="609" spans="1:21">
      <c r="A609" s="142"/>
      <c r="B609" s="331"/>
      <c r="C609" s="183"/>
      <c r="D609" s="66"/>
      <c r="E609" s="63"/>
      <c r="F609" s="91"/>
      <c r="G609" s="16"/>
      <c r="H609" s="11"/>
      <c r="I609" s="17"/>
      <c r="J609" s="17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</row>
    <row r="610" spans="1:21" ht="38.25">
      <c r="A610" s="60">
        <v>11</v>
      </c>
      <c r="B610" s="149" t="s">
        <v>156</v>
      </c>
      <c r="C610" s="251">
        <f>+C537</f>
        <v>3234.7</v>
      </c>
      <c r="D610" s="247" t="s">
        <v>10</v>
      </c>
      <c r="E610" s="61"/>
      <c r="F610" s="98">
        <f>ROUND(C610*E610,2)</f>
        <v>0</v>
      </c>
      <c r="G610" s="16"/>
      <c r="H610" s="11"/>
      <c r="I610" s="17"/>
      <c r="J610" s="17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</row>
    <row r="611" spans="1:21" ht="63.75">
      <c r="A611" s="60">
        <v>12</v>
      </c>
      <c r="B611" s="149" t="s">
        <v>157</v>
      </c>
      <c r="C611" s="251">
        <f>+C610</f>
        <v>3234.7</v>
      </c>
      <c r="D611" s="247" t="s">
        <v>10</v>
      </c>
      <c r="E611" s="61"/>
      <c r="F611" s="98">
        <f>ROUND(C611*E611,2)</f>
        <v>0</v>
      </c>
      <c r="G611" s="16"/>
      <c r="H611" s="11"/>
      <c r="I611" s="17"/>
      <c r="J611" s="17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</row>
    <row r="612" spans="1:21" ht="38.25">
      <c r="A612" s="62">
        <v>13</v>
      </c>
      <c r="B612" s="184" t="s">
        <v>158</v>
      </c>
      <c r="C612" s="251">
        <f>+C610</f>
        <v>3234.7</v>
      </c>
      <c r="D612" s="247" t="s">
        <v>10</v>
      </c>
      <c r="E612" s="61"/>
      <c r="F612" s="98">
        <f>ROUND(C612*E612,2)</f>
        <v>0</v>
      </c>
      <c r="G612" s="16"/>
      <c r="H612" s="11"/>
      <c r="I612" s="17"/>
      <c r="J612" s="17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</row>
    <row r="613" spans="1:21">
      <c r="A613" s="185"/>
      <c r="B613" s="186" t="s">
        <v>467</v>
      </c>
      <c r="C613" s="332"/>
      <c r="D613" s="73"/>
      <c r="E613" s="131"/>
      <c r="F613" s="398">
        <f>SUM(F537:F612)</f>
        <v>0</v>
      </c>
      <c r="G613" s="16"/>
      <c r="H613" s="11"/>
      <c r="I613" s="17"/>
      <c r="J613" s="17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</row>
    <row r="614" spans="1:21">
      <c r="A614" s="142"/>
      <c r="B614" s="163"/>
      <c r="C614" s="183"/>
      <c r="D614" s="66"/>
      <c r="E614" s="63"/>
      <c r="F614" s="63"/>
      <c r="G614" s="16"/>
      <c r="H614" s="11"/>
      <c r="I614" s="17"/>
      <c r="J614" s="17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</row>
    <row r="615" spans="1:21">
      <c r="A615" s="138" t="s">
        <v>233</v>
      </c>
      <c r="B615" s="139" t="s">
        <v>252</v>
      </c>
      <c r="C615" s="183"/>
      <c r="D615" s="66"/>
      <c r="E615" s="63"/>
      <c r="F615" s="63"/>
      <c r="G615" s="16"/>
      <c r="H615" s="11"/>
      <c r="I615" s="17"/>
      <c r="J615" s="17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</row>
    <row r="616" spans="1:21">
      <c r="A616" s="142"/>
      <c r="B616" s="163"/>
      <c r="C616" s="183"/>
      <c r="D616" s="66"/>
      <c r="E616" s="63"/>
      <c r="F616" s="63"/>
      <c r="G616" s="16"/>
      <c r="H616" s="11"/>
      <c r="I616" s="17"/>
      <c r="J616" s="17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</row>
    <row r="617" spans="1:21">
      <c r="A617" s="142">
        <v>1</v>
      </c>
      <c r="B617" s="143" t="s">
        <v>75</v>
      </c>
      <c r="C617" s="183">
        <v>4668.7299999999996</v>
      </c>
      <c r="D617" s="66" t="s">
        <v>10</v>
      </c>
      <c r="E617" s="70"/>
      <c r="F617" s="91">
        <f>ROUND(C617*E617,2)</f>
        <v>0</v>
      </c>
      <c r="G617" s="16"/>
      <c r="H617" s="11"/>
      <c r="I617" s="17"/>
      <c r="J617" s="17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</row>
    <row r="618" spans="1:21">
      <c r="A618" s="142"/>
      <c r="B618" s="193"/>
      <c r="C618" s="183"/>
      <c r="D618" s="66"/>
      <c r="E618" s="70"/>
      <c r="F618" s="91"/>
      <c r="G618" s="16"/>
      <c r="H618" s="11"/>
      <c r="I618" s="17"/>
      <c r="J618" s="17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</row>
    <row r="619" spans="1:21">
      <c r="A619" s="164">
        <v>2</v>
      </c>
      <c r="B619" s="139" t="s">
        <v>27</v>
      </c>
      <c r="C619" s="251"/>
      <c r="D619" s="247"/>
      <c r="E619" s="70"/>
      <c r="F619" s="91"/>
      <c r="G619" s="16"/>
      <c r="H619" s="11"/>
      <c r="I619" s="17"/>
      <c r="J619" s="17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</row>
    <row r="620" spans="1:21">
      <c r="A620" s="164"/>
      <c r="B620" s="139"/>
      <c r="C620" s="251"/>
      <c r="D620" s="247"/>
      <c r="E620" s="70"/>
      <c r="F620" s="91"/>
      <c r="G620" s="16"/>
      <c r="H620" s="11"/>
      <c r="I620" s="17"/>
      <c r="J620" s="17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</row>
    <row r="621" spans="1:21">
      <c r="A621" s="311">
        <v>2.1</v>
      </c>
      <c r="B621" s="312" t="s">
        <v>253</v>
      </c>
      <c r="C621" s="313"/>
      <c r="D621" s="314"/>
      <c r="E621" s="112"/>
      <c r="F621" s="91"/>
      <c r="G621" s="16"/>
      <c r="H621" s="11"/>
      <c r="I621" s="17"/>
      <c r="J621" s="17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</row>
    <row r="622" spans="1:21">
      <c r="A622" s="155" t="s">
        <v>254</v>
      </c>
      <c r="B622" s="156" t="s">
        <v>288</v>
      </c>
      <c r="C622" s="333">
        <v>3081.36</v>
      </c>
      <c r="D622" s="334" t="s">
        <v>18</v>
      </c>
      <c r="E622" s="94"/>
      <c r="F622" s="92">
        <f t="shared" ref="F622:F626" si="44">ROUND(C622*E622,2)</f>
        <v>0</v>
      </c>
      <c r="G622" s="16"/>
      <c r="H622" s="11"/>
      <c r="I622" s="17"/>
      <c r="J622" s="17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</row>
    <row r="623" spans="1:21" ht="25.5">
      <c r="A623" s="155" t="s">
        <v>255</v>
      </c>
      <c r="B623" s="156" t="s">
        <v>147</v>
      </c>
      <c r="C623" s="333">
        <v>346.33799999999997</v>
      </c>
      <c r="D623" s="334" t="s">
        <v>18</v>
      </c>
      <c r="E623" s="94"/>
      <c r="F623" s="92">
        <f t="shared" si="44"/>
        <v>0</v>
      </c>
      <c r="G623" s="16"/>
      <c r="H623" s="11"/>
      <c r="I623" s="17"/>
      <c r="J623" s="17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</row>
    <row r="624" spans="1:21" ht="38.25">
      <c r="A624" s="159" t="s">
        <v>308</v>
      </c>
      <c r="B624" s="156" t="s">
        <v>320</v>
      </c>
      <c r="C624" s="333">
        <f>+C625*0.3</f>
        <v>958.02299999999991</v>
      </c>
      <c r="D624" s="334" t="s">
        <v>18</v>
      </c>
      <c r="E624" s="94"/>
      <c r="F624" s="92">
        <f t="shared" si="44"/>
        <v>0</v>
      </c>
      <c r="G624" s="16"/>
      <c r="H624" s="11"/>
      <c r="I624" s="17"/>
      <c r="J624" s="17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</row>
    <row r="625" spans="1:21" ht="27.75" customHeight="1">
      <c r="A625" s="315" t="s">
        <v>309</v>
      </c>
      <c r="B625" s="160" t="s">
        <v>200</v>
      </c>
      <c r="C625" s="183">
        <v>3193.41</v>
      </c>
      <c r="D625" s="66" t="s">
        <v>18</v>
      </c>
      <c r="E625" s="63"/>
      <c r="F625" s="92">
        <f t="shared" si="44"/>
        <v>0</v>
      </c>
      <c r="G625" s="16"/>
      <c r="H625" s="11"/>
      <c r="I625" s="17"/>
      <c r="J625" s="17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</row>
    <row r="626" spans="1:21" ht="25.5">
      <c r="A626" s="335" t="s">
        <v>310</v>
      </c>
      <c r="B626" s="156" t="s">
        <v>148</v>
      </c>
      <c r="C626" s="183">
        <f>705.98+C624</f>
        <v>1664.0029999999999</v>
      </c>
      <c r="D626" s="334" t="s">
        <v>18</v>
      </c>
      <c r="E626" s="94"/>
      <c r="F626" s="92">
        <f t="shared" si="44"/>
        <v>0</v>
      </c>
      <c r="G626" s="16"/>
      <c r="H626" s="11"/>
      <c r="I626" s="17"/>
      <c r="J626" s="17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</row>
    <row r="627" spans="1:21">
      <c r="A627" s="142"/>
      <c r="B627" s="139"/>
      <c r="C627" s="183"/>
      <c r="D627" s="66"/>
      <c r="E627" s="63"/>
      <c r="F627" s="91"/>
      <c r="G627" s="16"/>
      <c r="H627" s="11"/>
      <c r="I627" s="17"/>
      <c r="J627" s="17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</row>
    <row r="628" spans="1:21">
      <c r="A628" s="164">
        <v>3</v>
      </c>
      <c r="B628" s="165" t="s">
        <v>28</v>
      </c>
      <c r="C628" s="183"/>
      <c r="D628" s="66"/>
      <c r="E628" s="63"/>
      <c r="F628" s="91"/>
      <c r="G628" s="16"/>
      <c r="H628" s="11"/>
      <c r="I628" s="17"/>
      <c r="J628" s="17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</row>
    <row r="629" spans="1:21">
      <c r="A629" s="142">
        <v>3.1</v>
      </c>
      <c r="B629" s="163" t="s">
        <v>256</v>
      </c>
      <c r="C629" s="183">
        <v>1924.34</v>
      </c>
      <c r="D629" s="66" t="s">
        <v>10</v>
      </c>
      <c r="E629" s="129"/>
      <c r="F629" s="91">
        <f>ROUND(C629*E629,2)</f>
        <v>0</v>
      </c>
      <c r="G629" s="16"/>
      <c r="H629" s="31"/>
      <c r="I629" s="17"/>
      <c r="J629" s="17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</row>
    <row r="630" spans="1:21">
      <c r="A630" s="142">
        <v>3.2</v>
      </c>
      <c r="B630" s="163" t="s">
        <v>257</v>
      </c>
      <c r="C630" s="183">
        <v>2885.79</v>
      </c>
      <c r="D630" s="66" t="s">
        <v>10</v>
      </c>
      <c r="E630" s="129"/>
      <c r="F630" s="91">
        <f>ROUND(C630*E630,2)</f>
        <v>0</v>
      </c>
      <c r="G630" s="16"/>
      <c r="H630" s="31"/>
      <c r="I630" s="17"/>
      <c r="J630" s="17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</row>
    <row r="631" spans="1:21">
      <c r="A631" s="142"/>
      <c r="B631" s="163"/>
      <c r="C631" s="183"/>
      <c r="D631" s="66"/>
      <c r="E631" s="63"/>
      <c r="F631" s="91"/>
      <c r="G631" s="16"/>
      <c r="H631" s="11"/>
      <c r="I631" s="17"/>
      <c r="J631" s="17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</row>
    <row r="632" spans="1:21">
      <c r="A632" s="164">
        <v>4</v>
      </c>
      <c r="B632" s="165" t="s">
        <v>15</v>
      </c>
      <c r="C632" s="183"/>
      <c r="D632" s="66"/>
      <c r="E632" s="63"/>
      <c r="F632" s="91"/>
      <c r="G632" s="16"/>
      <c r="H632" s="11"/>
      <c r="I632" s="17"/>
      <c r="J632" s="17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</row>
    <row r="633" spans="1:21">
      <c r="A633" s="142">
        <v>4.0999999999999996</v>
      </c>
      <c r="B633" s="163" t="s">
        <v>256</v>
      </c>
      <c r="C633" s="183">
        <v>1924.34</v>
      </c>
      <c r="D633" s="66" t="s">
        <v>10</v>
      </c>
      <c r="E633" s="63"/>
      <c r="F633" s="91">
        <f>ROUND(C633*E633,2)</f>
        <v>0</v>
      </c>
      <c r="G633" s="16"/>
      <c r="H633" s="11"/>
      <c r="I633" s="17"/>
      <c r="J633" s="17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</row>
    <row r="634" spans="1:21">
      <c r="A634" s="142">
        <v>4.2</v>
      </c>
      <c r="B634" s="163" t="s">
        <v>257</v>
      </c>
      <c r="C634" s="183">
        <v>2885.79</v>
      </c>
      <c r="D634" s="66" t="s">
        <v>10</v>
      </c>
      <c r="E634" s="63"/>
      <c r="F634" s="91">
        <f>ROUND(C634*E634,2)</f>
        <v>0</v>
      </c>
      <c r="G634" s="16"/>
      <c r="H634" s="11"/>
      <c r="I634" s="17"/>
      <c r="J634" s="17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</row>
    <row r="635" spans="1:21">
      <c r="A635" s="142"/>
      <c r="B635" s="163"/>
      <c r="C635" s="183"/>
      <c r="D635" s="66"/>
      <c r="E635" s="63"/>
      <c r="F635" s="91"/>
      <c r="G635" s="16"/>
      <c r="H635" s="11"/>
      <c r="I635" s="17"/>
      <c r="J635" s="17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</row>
    <row r="636" spans="1:21">
      <c r="A636" s="317">
        <v>5</v>
      </c>
      <c r="B636" s="318" t="s">
        <v>499</v>
      </c>
      <c r="C636" s="183"/>
      <c r="D636" s="66"/>
      <c r="E636" s="63"/>
      <c r="F636" s="91"/>
      <c r="G636" s="16"/>
      <c r="H636" s="11"/>
      <c r="I636" s="17"/>
      <c r="J636" s="17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</row>
    <row r="637" spans="1:21" ht="25.5">
      <c r="A637" s="319">
        <v>5.0999999999999996</v>
      </c>
      <c r="B637" s="320" t="s">
        <v>258</v>
      </c>
      <c r="C637" s="183">
        <v>1</v>
      </c>
      <c r="D637" s="66" t="s">
        <v>21</v>
      </c>
      <c r="E637" s="63"/>
      <c r="F637" s="91">
        <f t="shared" ref="F637:F655" si="45">ROUND(C637*E637,2)</f>
        <v>0</v>
      </c>
      <c r="G637" s="16"/>
      <c r="H637" s="11"/>
      <c r="I637" s="17"/>
      <c r="J637" s="17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</row>
    <row r="638" spans="1:21" ht="25.5">
      <c r="A638" s="319">
        <v>5.2</v>
      </c>
      <c r="B638" s="320" t="s">
        <v>259</v>
      </c>
      <c r="C638" s="183">
        <v>1</v>
      </c>
      <c r="D638" s="66" t="s">
        <v>21</v>
      </c>
      <c r="E638" s="63"/>
      <c r="F638" s="91">
        <f t="shared" si="45"/>
        <v>0</v>
      </c>
      <c r="G638" s="16"/>
      <c r="H638" s="11"/>
      <c r="I638" s="17"/>
      <c r="J638" s="17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</row>
    <row r="639" spans="1:21" ht="25.5">
      <c r="A639" s="319">
        <v>5.3</v>
      </c>
      <c r="B639" s="320" t="s">
        <v>260</v>
      </c>
      <c r="C639" s="183">
        <v>1</v>
      </c>
      <c r="D639" s="66" t="s">
        <v>21</v>
      </c>
      <c r="E639" s="63"/>
      <c r="F639" s="91">
        <f t="shared" si="45"/>
        <v>0</v>
      </c>
      <c r="G639" s="16"/>
      <c r="H639" s="11"/>
      <c r="I639" s="17"/>
      <c r="J639" s="17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</row>
    <row r="640" spans="1:21" ht="25.5">
      <c r="A640" s="319">
        <v>5.4</v>
      </c>
      <c r="B640" s="320" t="s">
        <v>261</v>
      </c>
      <c r="C640" s="183">
        <v>2</v>
      </c>
      <c r="D640" s="66" t="s">
        <v>21</v>
      </c>
      <c r="E640" s="63"/>
      <c r="F640" s="91">
        <f t="shared" si="45"/>
        <v>0</v>
      </c>
      <c r="G640" s="16"/>
      <c r="H640" s="11"/>
      <c r="I640" s="17"/>
      <c r="J640" s="17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</row>
    <row r="641" spans="1:21" ht="25.5">
      <c r="A641" s="319">
        <v>5.5</v>
      </c>
      <c r="B641" s="320" t="s">
        <v>262</v>
      </c>
      <c r="C641" s="183">
        <v>1</v>
      </c>
      <c r="D641" s="66" t="s">
        <v>21</v>
      </c>
      <c r="E641" s="63"/>
      <c r="F641" s="91">
        <f t="shared" si="45"/>
        <v>0</v>
      </c>
      <c r="G641" s="16"/>
      <c r="H641" s="11"/>
      <c r="I641" s="17"/>
      <c r="J641" s="17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</row>
    <row r="642" spans="1:21" ht="25.5">
      <c r="A642" s="319">
        <v>5.6</v>
      </c>
      <c r="B642" s="320" t="s">
        <v>263</v>
      </c>
      <c r="C642" s="183">
        <v>4</v>
      </c>
      <c r="D642" s="66" t="s">
        <v>21</v>
      </c>
      <c r="E642" s="63"/>
      <c r="F642" s="91">
        <f t="shared" si="45"/>
        <v>0</v>
      </c>
      <c r="G642" s="16"/>
      <c r="H642" s="11"/>
      <c r="I642" s="17"/>
      <c r="J642" s="17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</row>
    <row r="643" spans="1:21" ht="25.5">
      <c r="A643" s="319">
        <v>5.7</v>
      </c>
      <c r="B643" s="320" t="s">
        <v>264</v>
      </c>
      <c r="C643" s="183">
        <v>10</v>
      </c>
      <c r="D643" s="66" t="s">
        <v>21</v>
      </c>
      <c r="E643" s="63"/>
      <c r="F643" s="91">
        <f t="shared" si="45"/>
        <v>0</v>
      </c>
      <c r="G643" s="16"/>
      <c r="H643" s="11"/>
      <c r="I643" s="17"/>
      <c r="J643" s="17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</row>
    <row r="644" spans="1:21" ht="25.5">
      <c r="A644" s="319">
        <v>5.8</v>
      </c>
      <c r="B644" s="320" t="s">
        <v>265</v>
      </c>
      <c r="C644" s="183">
        <v>4</v>
      </c>
      <c r="D644" s="66" t="s">
        <v>21</v>
      </c>
      <c r="E644" s="63"/>
      <c r="F644" s="91">
        <f t="shared" si="45"/>
        <v>0</v>
      </c>
      <c r="G644" s="16"/>
      <c r="H644" s="11"/>
      <c r="I644" s="17"/>
      <c r="J644" s="17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</row>
    <row r="645" spans="1:21" ht="25.5">
      <c r="A645" s="319">
        <v>5.9</v>
      </c>
      <c r="B645" s="320" t="s">
        <v>266</v>
      </c>
      <c r="C645" s="251">
        <v>8</v>
      </c>
      <c r="D645" s="247" t="s">
        <v>21</v>
      </c>
      <c r="E645" s="61"/>
      <c r="F645" s="91">
        <f t="shared" si="45"/>
        <v>0</v>
      </c>
      <c r="G645" s="16"/>
      <c r="H645" s="11"/>
      <c r="I645" s="17"/>
      <c r="J645" s="17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</row>
    <row r="646" spans="1:21" ht="25.5">
      <c r="A646" s="321">
        <v>5.0999999999999996</v>
      </c>
      <c r="B646" s="320" t="s">
        <v>208</v>
      </c>
      <c r="C646" s="251">
        <v>1</v>
      </c>
      <c r="D646" s="247" t="s">
        <v>21</v>
      </c>
      <c r="E646" s="61"/>
      <c r="F646" s="91">
        <f t="shared" si="45"/>
        <v>0</v>
      </c>
      <c r="G646" s="16"/>
      <c r="H646" s="11"/>
      <c r="I646" s="17"/>
      <c r="J646" s="17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</row>
    <row r="647" spans="1:21" ht="25.5">
      <c r="A647" s="166">
        <v>5.1100000000000003</v>
      </c>
      <c r="B647" s="320" t="s">
        <v>267</v>
      </c>
      <c r="C647" s="251">
        <v>2</v>
      </c>
      <c r="D647" s="247" t="s">
        <v>21</v>
      </c>
      <c r="E647" s="61"/>
      <c r="F647" s="91">
        <f t="shared" si="45"/>
        <v>0</v>
      </c>
      <c r="G647" s="16"/>
      <c r="H647" s="11"/>
      <c r="I647" s="17"/>
      <c r="J647" s="17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</row>
    <row r="648" spans="1:21" ht="25.5">
      <c r="A648" s="321">
        <v>5.12</v>
      </c>
      <c r="B648" s="320" t="s">
        <v>268</v>
      </c>
      <c r="C648" s="251">
        <v>1</v>
      </c>
      <c r="D648" s="247" t="s">
        <v>21</v>
      </c>
      <c r="E648" s="61"/>
      <c r="F648" s="91">
        <f t="shared" si="45"/>
        <v>0</v>
      </c>
      <c r="G648" s="16"/>
      <c r="H648" s="11"/>
      <c r="I648" s="17"/>
      <c r="J648" s="17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</row>
    <row r="649" spans="1:21" ht="25.5">
      <c r="A649" s="166">
        <v>5.13</v>
      </c>
      <c r="B649" s="320" t="s">
        <v>269</v>
      </c>
      <c r="C649" s="251">
        <v>3</v>
      </c>
      <c r="D649" s="247"/>
      <c r="E649" s="61"/>
      <c r="F649" s="91">
        <f t="shared" si="45"/>
        <v>0</v>
      </c>
      <c r="G649" s="16"/>
      <c r="H649" s="11"/>
      <c r="I649" s="17"/>
      <c r="J649" s="17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</row>
    <row r="650" spans="1:21">
      <c r="A650" s="166">
        <v>5.14</v>
      </c>
      <c r="B650" s="434" t="s">
        <v>213</v>
      </c>
      <c r="C650" s="430">
        <v>64</v>
      </c>
      <c r="D650" s="431" t="s">
        <v>21</v>
      </c>
      <c r="E650" s="63"/>
      <c r="F650" s="91">
        <f>ROUND(C650*E650,2)</f>
        <v>0</v>
      </c>
      <c r="G650" s="16"/>
      <c r="H650" s="11"/>
      <c r="I650" s="17"/>
      <c r="J650" s="17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</row>
    <row r="651" spans="1:21">
      <c r="A651" s="166">
        <v>5.15</v>
      </c>
      <c r="B651" s="434" t="s">
        <v>214</v>
      </c>
      <c r="C651" s="430">
        <v>36</v>
      </c>
      <c r="D651" s="431" t="s">
        <v>21</v>
      </c>
      <c r="E651" s="63"/>
      <c r="F651" s="91">
        <f>ROUND(C651*E651,2)</f>
        <v>0</v>
      </c>
      <c r="G651" s="16"/>
      <c r="H651" s="11"/>
      <c r="I651" s="17"/>
      <c r="J651" s="17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</row>
    <row r="652" spans="1:21">
      <c r="A652" s="166">
        <v>5.16</v>
      </c>
      <c r="B652" s="434" t="s">
        <v>215</v>
      </c>
      <c r="C652" s="430">
        <v>1</v>
      </c>
      <c r="D652" s="431" t="s">
        <v>21</v>
      </c>
      <c r="E652" s="63"/>
      <c r="F652" s="91">
        <f>ROUND(C652*E652,2)</f>
        <v>0</v>
      </c>
      <c r="G652" s="16"/>
      <c r="H652" s="11"/>
      <c r="I652" s="17"/>
      <c r="J652" s="17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</row>
    <row r="653" spans="1:21" ht="25.5">
      <c r="A653" s="441">
        <v>5.17</v>
      </c>
      <c r="B653" s="440" t="s">
        <v>497</v>
      </c>
      <c r="C653" s="183">
        <v>6</v>
      </c>
      <c r="D653" s="66" t="s">
        <v>21</v>
      </c>
      <c r="E653" s="63"/>
      <c r="F653" s="91">
        <f>ROUND(C653*E653,2)</f>
        <v>0</v>
      </c>
      <c r="G653" s="16"/>
      <c r="H653" s="11"/>
      <c r="I653" s="17"/>
      <c r="J653" s="17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</row>
    <row r="654" spans="1:21" ht="25.5">
      <c r="A654" s="442">
        <v>5.18</v>
      </c>
      <c r="B654" s="440" t="s">
        <v>498</v>
      </c>
      <c r="C654" s="183">
        <v>1</v>
      </c>
      <c r="D654" s="66" t="s">
        <v>21</v>
      </c>
      <c r="E654" s="63"/>
      <c r="F654" s="91">
        <f t="shared" si="45"/>
        <v>0</v>
      </c>
      <c r="G654" s="16"/>
      <c r="H654" s="11"/>
      <c r="I654" s="17"/>
      <c r="J654" s="17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</row>
    <row r="655" spans="1:21">
      <c r="A655" s="442">
        <v>5.19</v>
      </c>
      <c r="B655" s="440" t="s">
        <v>270</v>
      </c>
      <c r="C655" s="430">
        <v>9</v>
      </c>
      <c r="D655" s="431" t="s">
        <v>21</v>
      </c>
      <c r="E655" s="61"/>
      <c r="F655" s="91">
        <f t="shared" si="45"/>
        <v>0</v>
      </c>
      <c r="G655" s="16"/>
      <c r="H655" s="11"/>
      <c r="I655" s="17"/>
      <c r="J655" s="17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</row>
    <row r="656" spans="1:21">
      <c r="A656" s="142"/>
      <c r="B656" s="163"/>
      <c r="C656" s="183"/>
      <c r="D656" s="66"/>
      <c r="E656" s="63"/>
      <c r="F656" s="91"/>
      <c r="G656" s="16"/>
      <c r="H656" s="11"/>
      <c r="I656" s="17"/>
      <c r="J656" s="17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</row>
    <row r="657" spans="1:21" ht="25.5">
      <c r="A657" s="167">
        <v>6</v>
      </c>
      <c r="B657" s="322" t="s">
        <v>217</v>
      </c>
      <c r="C657" s="183"/>
      <c r="D657" s="66"/>
      <c r="E657" s="63"/>
      <c r="F657" s="91"/>
      <c r="G657" s="16"/>
      <c r="H657" s="11"/>
      <c r="I657" s="17"/>
      <c r="J657" s="17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</row>
    <row r="658" spans="1:21" ht="63.75">
      <c r="A658" s="170">
        <v>6.1</v>
      </c>
      <c r="B658" s="320" t="s">
        <v>271</v>
      </c>
      <c r="C658" s="251">
        <v>3</v>
      </c>
      <c r="D658" s="247" t="s">
        <v>21</v>
      </c>
      <c r="E658" s="61"/>
      <c r="F658" s="98">
        <f>ROUND(C658*E658,2)</f>
        <v>0</v>
      </c>
      <c r="G658" s="16"/>
      <c r="H658" s="11"/>
      <c r="I658" s="17"/>
      <c r="J658" s="17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</row>
    <row r="659" spans="1:21" ht="63.75">
      <c r="A659" s="170">
        <v>6.2</v>
      </c>
      <c r="B659" s="320" t="s">
        <v>272</v>
      </c>
      <c r="C659" s="251">
        <v>2</v>
      </c>
      <c r="D659" s="247" t="s">
        <v>21</v>
      </c>
      <c r="E659" s="61"/>
      <c r="F659" s="98">
        <f>ROUND(C659*E659,2)</f>
        <v>0</v>
      </c>
      <c r="G659" s="16"/>
      <c r="H659" s="11"/>
      <c r="I659" s="17"/>
      <c r="J659" s="17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</row>
    <row r="660" spans="1:21">
      <c r="A660" s="170">
        <v>6.3</v>
      </c>
      <c r="B660" s="163" t="s">
        <v>273</v>
      </c>
      <c r="C660" s="251">
        <v>5</v>
      </c>
      <c r="D660" s="247" t="s">
        <v>21</v>
      </c>
      <c r="E660" s="61"/>
      <c r="F660" s="98">
        <f>ROUND(C660*E660,2)</f>
        <v>0</v>
      </c>
      <c r="G660" s="16"/>
      <c r="H660" s="11"/>
      <c r="I660" s="17"/>
      <c r="J660" s="17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</row>
    <row r="661" spans="1:21">
      <c r="A661" s="170"/>
      <c r="B661" s="163"/>
      <c r="C661" s="183"/>
      <c r="D661" s="66"/>
      <c r="E661" s="63"/>
      <c r="F661" s="91"/>
      <c r="G661" s="16"/>
      <c r="H661" s="11"/>
      <c r="I661" s="17"/>
      <c r="J661" s="17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</row>
    <row r="662" spans="1:21">
      <c r="A662" s="167">
        <v>7</v>
      </c>
      <c r="B662" s="168" t="s">
        <v>16</v>
      </c>
      <c r="C662" s="324"/>
      <c r="D662" s="66"/>
      <c r="E662" s="63"/>
      <c r="F662" s="91"/>
      <c r="G662" s="16"/>
      <c r="H662" s="11"/>
      <c r="I662" s="17"/>
      <c r="J662" s="17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</row>
    <row r="663" spans="1:21">
      <c r="A663" s="170">
        <v>7.1</v>
      </c>
      <c r="B663" s="171" t="s">
        <v>274</v>
      </c>
      <c r="C663" s="183">
        <v>1886.61</v>
      </c>
      <c r="D663" s="66" t="s">
        <v>10</v>
      </c>
      <c r="E663" s="63"/>
      <c r="F663" s="91">
        <f>ROUND(C663*E663,2)</f>
        <v>0</v>
      </c>
      <c r="G663" s="16"/>
      <c r="H663" s="11"/>
      <c r="I663" s="17"/>
      <c r="J663" s="17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</row>
    <row r="664" spans="1:21">
      <c r="A664" s="170">
        <v>7.2</v>
      </c>
      <c r="B664" s="171" t="s">
        <v>164</v>
      </c>
      <c r="C664" s="183">
        <v>2354.61</v>
      </c>
      <c r="D664" s="66" t="s">
        <v>10</v>
      </c>
      <c r="E664" s="63"/>
      <c r="F664" s="91">
        <f>ROUND(C664*E664,2)</f>
        <v>0</v>
      </c>
      <c r="G664" s="16"/>
      <c r="H664" s="11"/>
      <c r="I664" s="17"/>
      <c r="J664" s="17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</row>
    <row r="665" spans="1:21">
      <c r="A665" s="170"/>
      <c r="B665" s="171"/>
      <c r="C665" s="183"/>
      <c r="D665" s="66"/>
      <c r="E665" s="63"/>
      <c r="F665" s="91"/>
      <c r="G665" s="16"/>
      <c r="H665" s="11"/>
      <c r="I665" s="17"/>
      <c r="J665" s="17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</row>
    <row r="666" spans="1:21">
      <c r="A666" s="164">
        <v>8</v>
      </c>
      <c r="B666" s="322" t="s">
        <v>275</v>
      </c>
      <c r="C666" s="293"/>
      <c r="D666" s="294"/>
      <c r="E666" s="70"/>
      <c r="F666" s="91"/>
      <c r="G666" s="16"/>
      <c r="H666" s="11"/>
      <c r="I666" s="17"/>
      <c r="J666" s="17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</row>
    <row r="667" spans="1:21">
      <c r="A667" s="142">
        <v>8.1</v>
      </c>
      <c r="B667" s="320" t="s">
        <v>276</v>
      </c>
      <c r="C667" s="336">
        <v>200</v>
      </c>
      <c r="D667" s="294" t="s">
        <v>21</v>
      </c>
      <c r="E667" s="70"/>
      <c r="F667" s="91">
        <f t="shared" ref="F667:F678" si="46">ROUND(C667*E667,2)</f>
        <v>0</v>
      </c>
      <c r="G667" s="16"/>
      <c r="H667" s="11"/>
      <c r="I667" s="17"/>
      <c r="J667" s="17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</row>
    <row r="668" spans="1:21" ht="25.5">
      <c r="A668" s="142">
        <f>+A667+0.1</f>
        <v>8.1999999999999993</v>
      </c>
      <c r="B668" s="320" t="s">
        <v>277</v>
      </c>
      <c r="C668" s="337">
        <v>1200</v>
      </c>
      <c r="D668" s="247" t="s">
        <v>10</v>
      </c>
      <c r="E668" s="61"/>
      <c r="F668" s="98">
        <f t="shared" si="46"/>
        <v>0</v>
      </c>
      <c r="G668" s="16"/>
      <c r="H668" s="11"/>
      <c r="I668" s="17"/>
      <c r="J668" s="17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</row>
    <row r="669" spans="1:21">
      <c r="A669" s="142">
        <f t="shared" ref="A669:A675" si="47">+A668+0.1</f>
        <v>8.2999999999999989</v>
      </c>
      <c r="B669" s="320" t="s">
        <v>278</v>
      </c>
      <c r="C669" s="336">
        <v>200</v>
      </c>
      <c r="D669" s="294" t="s">
        <v>21</v>
      </c>
      <c r="E669" s="70"/>
      <c r="F669" s="91">
        <f t="shared" si="46"/>
        <v>0</v>
      </c>
      <c r="G669" s="16"/>
      <c r="H669" s="11"/>
      <c r="I669" s="17"/>
      <c r="J669" s="17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</row>
    <row r="670" spans="1:21">
      <c r="A670" s="142">
        <f t="shared" si="47"/>
        <v>8.3999999999999986</v>
      </c>
      <c r="B670" s="320" t="s">
        <v>279</v>
      </c>
      <c r="C670" s="336">
        <v>400</v>
      </c>
      <c r="D670" s="294" t="s">
        <v>21</v>
      </c>
      <c r="E670" s="70"/>
      <c r="F670" s="91">
        <f t="shared" si="46"/>
        <v>0</v>
      </c>
      <c r="G670" s="16"/>
      <c r="H670" s="11"/>
      <c r="I670" s="17"/>
      <c r="J670" s="17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</row>
    <row r="671" spans="1:21">
      <c r="A671" s="142">
        <f t="shared" si="47"/>
        <v>8.4999999999999982</v>
      </c>
      <c r="B671" s="264" t="s">
        <v>280</v>
      </c>
      <c r="C671" s="336">
        <v>200</v>
      </c>
      <c r="D671" s="294" t="s">
        <v>21</v>
      </c>
      <c r="E671" s="70"/>
      <c r="F671" s="91">
        <f t="shared" si="46"/>
        <v>0</v>
      </c>
      <c r="G671" s="16"/>
      <c r="H671" s="11"/>
      <c r="I671" s="17"/>
      <c r="J671" s="17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</row>
    <row r="672" spans="1:21">
      <c r="A672" s="142">
        <f t="shared" si="47"/>
        <v>8.5999999999999979</v>
      </c>
      <c r="B672" s="264" t="s">
        <v>281</v>
      </c>
      <c r="C672" s="336">
        <v>200</v>
      </c>
      <c r="D672" s="294" t="s">
        <v>21</v>
      </c>
      <c r="E672" s="70"/>
      <c r="F672" s="91">
        <f t="shared" si="46"/>
        <v>0</v>
      </c>
      <c r="G672" s="16"/>
      <c r="H672" s="11"/>
      <c r="I672" s="17"/>
      <c r="J672" s="17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</row>
    <row r="673" spans="1:21">
      <c r="A673" s="142">
        <f t="shared" si="47"/>
        <v>8.6999999999999975</v>
      </c>
      <c r="B673" s="264" t="s">
        <v>282</v>
      </c>
      <c r="C673" s="336">
        <v>200</v>
      </c>
      <c r="D673" s="294" t="s">
        <v>21</v>
      </c>
      <c r="E673" s="70"/>
      <c r="F673" s="91">
        <f t="shared" si="46"/>
        <v>0</v>
      </c>
      <c r="G673" s="16"/>
      <c r="H673" s="11"/>
      <c r="I673" s="17"/>
      <c r="J673" s="17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</row>
    <row r="674" spans="1:21">
      <c r="A674" s="142">
        <f t="shared" si="47"/>
        <v>8.7999999999999972</v>
      </c>
      <c r="B674" s="264" t="s">
        <v>283</v>
      </c>
      <c r="C674" s="336">
        <v>200</v>
      </c>
      <c r="D674" s="294" t="s">
        <v>21</v>
      </c>
      <c r="E674" s="70"/>
      <c r="F674" s="91">
        <f t="shared" si="46"/>
        <v>0</v>
      </c>
      <c r="G674" s="16"/>
      <c r="H674" s="11"/>
      <c r="I674" s="17"/>
      <c r="J674" s="17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</row>
    <row r="675" spans="1:21">
      <c r="A675" s="142">
        <f t="shared" si="47"/>
        <v>8.8999999999999968</v>
      </c>
      <c r="B675" s="264" t="s">
        <v>284</v>
      </c>
      <c r="C675" s="336">
        <v>200</v>
      </c>
      <c r="D675" s="294" t="s">
        <v>21</v>
      </c>
      <c r="E675" s="70"/>
      <c r="F675" s="91">
        <f t="shared" si="46"/>
        <v>0</v>
      </c>
      <c r="G675" s="16"/>
      <c r="H675" s="11"/>
      <c r="I675" s="17"/>
      <c r="J675" s="17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</row>
    <row r="676" spans="1:21">
      <c r="A676" s="166">
        <v>8.1</v>
      </c>
      <c r="B676" s="264" t="s">
        <v>285</v>
      </c>
      <c r="C676" s="336">
        <v>200</v>
      </c>
      <c r="D676" s="294" t="s">
        <v>21</v>
      </c>
      <c r="E676" s="70"/>
      <c r="F676" s="91">
        <f t="shared" si="46"/>
        <v>0</v>
      </c>
      <c r="G676" s="16"/>
      <c r="H676" s="11"/>
      <c r="I676" s="17"/>
      <c r="J676" s="17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</row>
    <row r="677" spans="1:21">
      <c r="A677" s="142">
        <v>8.11</v>
      </c>
      <c r="B677" s="264" t="s">
        <v>286</v>
      </c>
      <c r="C677" s="336">
        <v>396</v>
      </c>
      <c r="D677" s="294" t="s">
        <v>18</v>
      </c>
      <c r="E677" s="112"/>
      <c r="F677" s="91">
        <f t="shared" si="46"/>
        <v>0</v>
      </c>
      <c r="G677" s="16"/>
      <c r="H677" s="11"/>
      <c r="I677" s="17"/>
      <c r="J677" s="17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</row>
    <row r="678" spans="1:21">
      <c r="A678" s="142">
        <v>8.1199999999999992</v>
      </c>
      <c r="B678" s="264" t="s">
        <v>287</v>
      </c>
      <c r="C678" s="336">
        <v>200</v>
      </c>
      <c r="D678" s="294" t="s">
        <v>21</v>
      </c>
      <c r="E678" s="70"/>
      <c r="F678" s="91">
        <f t="shared" si="46"/>
        <v>0</v>
      </c>
      <c r="G678" s="16"/>
      <c r="H678" s="11"/>
      <c r="I678" s="17"/>
      <c r="J678" s="17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</row>
    <row r="679" spans="1:21">
      <c r="A679" s="166"/>
      <c r="B679" s="264"/>
      <c r="C679" s="336"/>
      <c r="D679" s="294"/>
      <c r="E679" s="70"/>
      <c r="F679" s="91"/>
      <c r="G679" s="16"/>
      <c r="H679" s="11"/>
      <c r="I679" s="17"/>
      <c r="J679" s="17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</row>
    <row r="680" spans="1:21" ht="38.25">
      <c r="A680" s="443">
        <v>9</v>
      </c>
      <c r="B680" s="199" t="s">
        <v>156</v>
      </c>
      <c r="C680" s="251">
        <f>+C617</f>
        <v>4668.7299999999996</v>
      </c>
      <c r="D680" s="247" t="s">
        <v>10</v>
      </c>
      <c r="E680" s="61"/>
      <c r="F680" s="98">
        <f t="shared" ref="F680:F682" si="48">ROUND(C680*E680,2)</f>
        <v>0</v>
      </c>
      <c r="G680" s="16"/>
      <c r="H680" s="11"/>
      <c r="I680" s="17"/>
      <c r="J680" s="17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</row>
    <row r="681" spans="1:21" ht="63.75">
      <c r="A681" s="443">
        <v>10</v>
      </c>
      <c r="B681" s="199" t="s">
        <v>157</v>
      </c>
      <c r="C681" s="251">
        <f>+C680</f>
        <v>4668.7299999999996</v>
      </c>
      <c r="D681" s="247" t="s">
        <v>10</v>
      </c>
      <c r="E681" s="61"/>
      <c r="F681" s="98">
        <f t="shared" si="48"/>
        <v>0</v>
      </c>
      <c r="G681" s="16"/>
      <c r="H681" s="11"/>
      <c r="I681" s="17"/>
      <c r="J681" s="17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</row>
    <row r="682" spans="1:21" ht="38.25">
      <c r="A682" s="443">
        <v>11</v>
      </c>
      <c r="B682" s="184" t="s">
        <v>158</v>
      </c>
      <c r="C682" s="251">
        <f>+C680</f>
        <v>4668.7299999999996</v>
      </c>
      <c r="D682" s="247" t="s">
        <v>10</v>
      </c>
      <c r="E682" s="61"/>
      <c r="F682" s="98">
        <f t="shared" si="48"/>
        <v>0</v>
      </c>
      <c r="G682" s="16"/>
      <c r="H682" s="11"/>
      <c r="I682" s="17"/>
      <c r="J682" s="17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</row>
    <row r="683" spans="1:21">
      <c r="A683" s="278"/>
      <c r="B683" s="236" t="s">
        <v>466</v>
      </c>
      <c r="C683" s="338"/>
      <c r="D683" s="339"/>
      <c r="E683" s="132"/>
      <c r="F683" s="23">
        <f>SUM(F617:F682)</f>
        <v>0</v>
      </c>
      <c r="G683" s="16"/>
      <c r="H683" s="88"/>
      <c r="I683" s="17"/>
      <c r="J683" s="17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</row>
    <row r="684" spans="1:21">
      <c r="A684" s="259"/>
      <c r="B684" s="188"/>
      <c r="C684" s="293"/>
      <c r="D684" s="294"/>
      <c r="E684" s="70"/>
      <c r="F684" s="24"/>
      <c r="G684" s="16"/>
      <c r="H684" s="11"/>
      <c r="I684" s="17"/>
      <c r="J684" s="17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</row>
    <row r="685" spans="1:21">
      <c r="A685" s="340" t="s">
        <v>468</v>
      </c>
      <c r="B685" s="292" t="s">
        <v>24</v>
      </c>
      <c r="C685" s="293"/>
      <c r="D685" s="294"/>
      <c r="E685" s="70"/>
      <c r="F685" s="395"/>
      <c r="G685" s="16"/>
      <c r="H685" s="11"/>
      <c r="I685" s="17"/>
      <c r="J685" s="17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</row>
    <row r="686" spans="1:21">
      <c r="A686" s="295"/>
      <c r="B686" s="249"/>
      <c r="C686" s="293"/>
      <c r="D686" s="294"/>
      <c r="E686" s="70"/>
      <c r="F686" s="396"/>
      <c r="G686" s="16"/>
      <c r="H686" s="11"/>
      <c r="I686" s="17"/>
      <c r="J686" s="17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</row>
    <row r="687" spans="1:21">
      <c r="A687" s="341">
        <v>1</v>
      </c>
      <c r="B687" s="249" t="s">
        <v>226</v>
      </c>
      <c r="C687" s="293"/>
      <c r="D687" s="294"/>
      <c r="E687" s="70"/>
      <c r="F687" s="396"/>
      <c r="G687" s="16"/>
      <c r="H687" s="11"/>
      <c r="I687" s="17"/>
      <c r="J687" s="17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</row>
    <row r="688" spans="1:21">
      <c r="A688" s="297"/>
      <c r="B688" s="249"/>
      <c r="C688" s="293"/>
      <c r="D688" s="294"/>
      <c r="E688" s="70"/>
      <c r="F688" s="396"/>
      <c r="G688" s="16"/>
      <c r="H688" s="11"/>
      <c r="I688" s="17"/>
      <c r="J688" s="17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</row>
    <row r="689" spans="1:21">
      <c r="A689" s="305">
        <v>1.1000000000000001</v>
      </c>
      <c r="B689" s="249" t="s">
        <v>227</v>
      </c>
      <c r="C689" s="293"/>
      <c r="D689" s="294"/>
      <c r="E689" s="70"/>
      <c r="F689" s="396"/>
      <c r="G689" s="16"/>
      <c r="H689" s="11"/>
      <c r="I689" s="17"/>
      <c r="J689" s="17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</row>
    <row r="690" spans="1:21">
      <c r="A690" s="298" t="s">
        <v>469</v>
      </c>
      <c r="B690" s="299" t="s">
        <v>228</v>
      </c>
      <c r="C690" s="293">
        <v>75</v>
      </c>
      <c r="D690" s="294" t="s">
        <v>18</v>
      </c>
      <c r="E690" s="70"/>
      <c r="F690" s="72">
        <f>ROUND(E690*C690,2)</f>
        <v>0</v>
      </c>
      <c r="G690" s="16"/>
      <c r="H690" s="11"/>
      <c r="I690" s="17"/>
      <c r="J690" s="17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</row>
    <row r="691" spans="1:21" ht="25.5">
      <c r="A691" s="298" t="s">
        <v>470</v>
      </c>
      <c r="B691" s="299" t="s">
        <v>229</v>
      </c>
      <c r="C691" s="251">
        <v>93.75</v>
      </c>
      <c r="D691" s="247" t="s">
        <v>18</v>
      </c>
      <c r="E691" s="61"/>
      <c r="F691" s="65">
        <f>ROUND(E691*C691,2)</f>
        <v>0</v>
      </c>
      <c r="G691" s="16"/>
      <c r="H691" s="11"/>
      <c r="I691" s="17"/>
      <c r="J691" s="17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</row>
    <row r="692" spans="1:21">
      <c r="A692" s="295"/>
      <c r="B692" s="249"/>
      <c r="C692" s="293"/>
      <c r="D692" s="294"/>
      <c r="E692" s="70"/>
      <c r="F692" s="72"/>
      <c r="G692" s="16"/>
      <c r="H692" s="11"/>
      <c r="I692" s="17"/>
      <c r="J692" s="17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</row>
    <row r="693" spans="1:21">
      <c r="A693" s="305">
        <v>1.2</v>
      </c>
      <c r="B693" s="300" t="s">
        <v>230</v>
      </c>
      <c r="C693" s="293"/>
      <c r="D693" s="294"/>
      <c r="E693" s="70"/>
      <c r="F693" s="72"/>
      <c r="G693" s="16"/>
      <c r="H693" s="11"/>
      <c r="I693" s="17"/>
      <c r="J693" s="17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</row>
    <row r="694" spans="1:21">
      <c r="A694" s="298" t="s">
        <v>471</v>
      </c>
      <c r="B694" s="301" t="s">
        <v>231</v>
      </c>
      <c r="C694" s="293">
        <v>65</v>
      </c>
      <c r="D694" s="294" t="s">
        <v>17</v>
      </c>
      <c r="E694" s="70"/>
      <c r="F694" s="72">
        <f>ROUND(E694*C694,2)</f>
        <v>0</v>
      </c>
      <c r="G694" s="16"/>
      <c r="H694" s="11"/>
      <c r="I694" s="17"/>
      <c r="J694" s="17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</row>
    <row r="695" spans="1:21">
      <c r="A695" s="298" t="s">
        <v>472</v>
      </c>
      <c r="B695" s="299" t="s">
        <v>232</v>
      </c>
      <c r="C695" s="293">
        <v>65</v>
      </c>
      <c r="D695" s="294" t="s">
        <v>10</v>
      </c>
      <c r="E695" s="70"/>
      <c r="F695" s="72">
        <f>ROUND(E695*C695,2)</f>
        <v>0</v>
      </c>
      <c r="G695" s="16"/>
      <c r="H695" s="11"/>
      <c r="I695" s="17"/>
      <c r="J695" s="17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</row>
    <row r="696" spans="1:21">
      <c r="A696" s="298"/>
      <c r="B696" s="299"/>
      <c r="C696" s="293"/>
      <c r="D696" s="294"/>
      <c r="E696" s="70"/>
      <c r="F696" s="72"/>
      <c r="G696" s="16"/>
      <c r="H696" s="11"/>
      <c r="I696" s="17"/>
      <c r="J696" s="17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</row>
    <row r="697" spans="1:21">
      <c r="A697" s="295">
        <v>2</v>
      </c>
      <c r="B697" s="300" t="s">
        <v>234</v>
      </c>
      <c r="C697" s="303"/>
      <c r="D697" s="304"/>
      <c r="E697" s="71"/>
      <c r="F697" s="72"/>
      <c r="G697" s="16"/>
      <c r="H697" s="11"/>
      <c r="I697" s="17"/>
      <c r="J697" s="17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</row>
    <row r="698" spans="1:21">
      <c r="A698" s="305"/>
      <c r="B698" s="300"/>
      <c r="C698" s="303"/>
      <c r="D698" s="304"/>
      <c r="E698" s="71"/>
      <c r="F698" s="72"/>
      <c r="G698" s="16"/>
      <c r="H698" s="11"/>
      <c r="I698" s="17"/>
      <c r="J698" s="17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</row>
    <row r="699" spans="1:21">
      <c r="A699" s="305">
        <v>2.1</v>
      </c>
      <c r="B699" s="300" t="s">
        <v>303</v>
      </c>
      <c r="C699" s="303"/>
      <c r="D699" s="304"/>
      <c r="E699" s="71"/>
      <c r="F699" s="72"/>
      <c r="G699" s="16"/>
      <c r="H699" s="11"/>
      <c r="I699" s="17"/>
      <c r="J699" s="17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</row>
    <row r="700" spans="1:21">
      <c r="A700" s="298" t="s">
        <v>254</v>
      </c>
      <c r="B700" s="299" t="s">
        <v>235</v>
      </c>
      <c r="C700" s="293">
        <v>35</v>
      </c>
      <c r="D700" s="294" t="s">
        <v>10</v>
      </c>
      <c r="E700" s="133"/>
      <c r="F700" s="72">
        <f t="shared" ref="F700:F705" si="49">ROUND(E700*C700,2)</f>
        <v>0</v>
      </c>
      <c r="G700" s="16"/>
      <c r="H700" s="11"/>
      <c r="I700" s="17"/>
      <c r="J700" s="17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</row>
    <row r="701" spans="1:21">
      <c r="A701" s="298" t="s">
        <v>255</v>
      </c>
      <c r="B701" s="299" t="s">
        <v>236</v>
      </c>
      <c r="C701" s="293">
        <v>18</v>
      </c>
      <c r="D701" s="294" t="s">
        <v>10</v>
      </c>
      <c r="E701" s="133"/>
      <c r="F701" s="72">
        <f t="shared" si="49"/>
        <v>0</v>
      </c>
      <c r="G701" s="16"/>
      <c r="H701" s="11"/>
      <c r="I701" s="17"/>
      <c r="J701" s="17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</row>
    <row r="702" spans="1:21">
      <c r="A702" s="298" t="s">
        <v>308</v>
      </c>
      <c r="B702" s="299" t="s">
        <v>237</v>
      </c>
      <c r="C702" s="293">
        <v>195</v>
      </c>
      <c r="D702" s="294" t="s">
        <v>10</v>
      </c>
      <c r="E702" s="133"/>
      <c r="F702" s="72">
        <f t="shared" si="49"/>
        <v>0</v>
      </c>
      <c r="G702" s="16"/>
      <c r="H702" s="11"/>
      <c r="I702" s="17"/>
      <c r="J702" s="17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</row>
    <row r="703" spans="1:21">
      <c r="A703" s="298" t="s">
        <v>309</v>
      </c>
      <c r="B703" s="299" t="s">
        <v>238</v>
      </c>
      <c r="C703" s="293">
        <v>14</v>
      </c>
      <c r="D703" s="294" t="s">
        <v>10</v>
      </c>
      <c r="E703" s="133"/>
      <c r="F703" s="72">
        <f t="shared" si="49"/>
        <v>0</v>
      </c>
      <c r="G703" s="16"/>
      <c r="H703" s="11"/>
      <c r="I703" s="17"/>
      <c r="J703" s="17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</row>
    <row r="704" spans="1:21">
      <c r="A704" s="298" t="s">
        <v>310</v>
      </c>
      <c r="B704" s="299" t="s">
        <v>239</v>
      </c>
      <c r="C704" s="293">
        <v>3</v>
      </c>
      <c r="D704" s="294" t="s">
        <v>10</v>
      </c>
      <c r="E704" s="133"/>
      <c r="F704" s="72">
        <f t="shared" si="49"/>
        <v>0</v>
      </c>
      <c r="G704" s="16"/>
      <c r="H704" s="11"/>
      <c r="I704" s="17"/>
      <c r="J704" s="17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</row>
    <row r="705" spans="1:21">
      <c r="A705" s="298" t="s">
        <v>479</v>
      </c>
      <c r="B705" s="299" t="s">
        <v>240</v>
      </c>
      <c r="C705" s="293">
        <v>3</v>
      </c>
      <c r="D705" s="294" t="s">
        <v>10</v>
      </c>
      <c r="E705" s="133"/>
      <c r="F705" s="72">
        <f t="shared" si="49"/>
        <v>0</v>
      </c>
      <c r="G705" s="16"/>
      <c r="H705" s="11"/>
      <c r="I705" s="17"/>
      <c r="J705" s="17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</row>
    <row r="706" spans="1:21">
      <c r="A706" s="298"/>
      <c r="B706" s="299"/>
      <c r="C706" s="293"/>
      <c r="D706" s="294"/>
      <c r="E706" s="133"/>
      <c r="F706" s="72"/>
      <c r="G706" s="16"/>
      <c r="H706" s="11"/>
      <c r="I706" s="17"/>
      <c r="J706" s="17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</row>
    <row r="707" spans="1:21">
      <c r="A707" s="305">
        <v>2.2000000000000002</v>
      </c>
      <c r="B707" s="300" t="s">
        <v>201</v>
      </c>
      <c r="C707" s="303"/>
      <c r="D707" s="304"/>
      <c r="E707" s="133"/>
      <c r="F707" s="72"/>
      <c r="G707" s="16"/>
      <c r="H707" s="11"/>
      <c r="I707" s="17"/>
      <c r="J707" s="17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</row>
    <row r="708" spans="1:21">
      <c r="A708" s="298" t="s">
        <v>473</v>
      </c>
      <c r="B708" s="299" t="s">
        <v>241</v>
      </c>
      <c r="C708" s="293">
        <v>18</v>
      </c>
      <c r="D708" s="294" t="s">
        <v>21</v>
      </c>
      <c r="E708" s="133"/>
      <c r="F708" s="72">
        <f>ROUND(E708*C708,2)</f>
        <v>0</v>
      </c>
      <c r="G708" s="16"/>
      <c r="H708" s="11"/>
      <c r="I708" s="17"/>
      <c r="J708" s="17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</row>
    <row r="709" spans="1:21">
      <c r="A709" s="298" t="s">
        <v>474</v>
      </c>
      <c r="B709" s="299" t="s">
        <v>242</v>
      </c>
      <c r="C709" s="293">
        <v>18</v>
      </c>
      <c r="D709" s="294" t="s">
        <v>21</v>
      </c>
      <c r="E709" s="133"/>
      <c r="F709" s="72">
        <f>ROUND(E709*C709,2)</f>
        <v>0</v>
      </c>
      <c r="G709" s="16"/>
      <c r="H709" s="11"/>
      <c r="I709" s="17"/>
      <c r="J709" s="17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</row>
    <row r="710" spans="1:21">
      <c r="A710" s="298" t="s">
        <v>475</v>
      </c>
      <c r="B710" s="299" t="s">
        <v>243</v>
      </c>
      <c r="C710" s="293">
        <v>18</v>
      </c>
      <c r="D710" s="294" t="s">
        <v>21</v>
      </c>
      <c r="E710" s="133"/>
      <c r="F710" s="72">
        <f>ROUND(E710*C710,2)</f>
        <v>0</v>
      </c>
      <c r="G710" s="16"/>
      <c r="H710" s="11"/>
      <c r="I710" s="17"/>
      <c r="J710" s="17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</row>
    <row r="711" spans="1:21">
      <c r="A711" s="298" t="s">
        <v>476</v>
      </c>
      <c r="B711" s="299" t="s">
        <v>244</v>
      </c>
      <c r="C711" s="293">
        <v>6</v>
      </c>
      <c r="D711" s="294" t="s">
        <v>21</v>
      </c>
      <c r="E711" s="133"/>
      <c r="F711" s="72">
        <f>ROUND(E711*C711,2)</f>
        <v>0</v>
      </c>
      <c r="G711" s="16"/>
      <c r="H711" s="11"/>
      <c r="I711" s="17"/>
      <c r="J711" s="17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</row>
    <row r="712" spans="1:21">
      <c r="A712" s="298" t="s">
        <v>477</v>
      </c>
      <c r="B712" s="299" t="s">
        <v>245</v>
      </c>
      <c r="C712" s="293">
        <v>3</v>
      </c>
      <c r="D712" s="294" t="s">
        <v>21</v>
      </c>
      <c r="E712" s="133"/>
      <c r="F712" s="72">
        <f t="shared" ref="F712" si="50">ROUND(E712*C712,2)</f>
        <v>0</v>
      </c>
      <c r="G712" s="16"/>
      <c r="H712" s="11"/>
      <c r="I712" s="17"/>
      <c r="J712" s="17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</row>
    <row r="713" spans="1:21">
      <c r="A713" s="298" t="s">
        <v>478</v>
      </c>
      <c r="B713" s="299" t="s">
        <v>246</v>
      </c>
      <c r="C713" s="293">
        <v>3</v>
      </c>
      <c r="D713" s="294" t="s">
        <v>21</v>
      </c>
      <c r="E713" s="133"/>
      <c r="F713" s="72">
        <f>ROUND(E713*C713,2)</f>
        <v>0</v>
      </c>
      <c r="G713" s="16"/>
      <c r="H713" s="11"/>
      <c r="I713" s="17"/>
      <c r="J713" s="17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</row>
    <row r="714" spans="1:21">
      <c r="A714" s="298"/>
      <c r="B714" s="299"/>
      <c r="C714" s="293"/>
      <c r="D714" s="294"/>
      <c r="E714" s="70"/>
      <c r="F714" s="72"/>
      <c r="G714" s="16"/>
      <c r="H714" s="11"/>
      <c r="I714" s="17"/>
      <c r="J714" s="17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</row>
    <row r="715" spans="1:21">
      <c r="A715" s="305">
        <v>2.2999999999999998</v>
      </c>
      <c r="B715" s="300" t="s">
        <v>247</v>
      </c>
      <c r="C715" s="303"/>
      <c r="D715" s="304"/>
      <c r="E715" s="71"/>
      <c r="F715" s="72"/>
      <c r="G715" s="16"/>
      <c r="H715" s="11"/>
      <c r="I715" s="17"/>
      <c r="J715" s="17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</row>
    <row r="716" spans="1:21">
      <c r="A716" s="298" t="s">
        <v>480</v>
      </c>
      <c r="B716" s="299" t="s">
        <v>248</v>
      </c>
      <c r="C716" s="293">
        <v>40</v>
      </c>
      <c r="D716" s="294" t="s">
        <v>55</v>
      </c>
      <c r="E716" s="70"/>
      <c r="F716" s="72">
        <f>ROUND(E716*C716,2)</f>
        <v>0</v>
      </c>
      <c r="G716" s="16"/>
      <c r="H716" s="11"/>
      <c r="I716" s="17"/>
      <c r="J716" s="17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</row>
    <row r="717" spans="1:21">
      <c r="A717" s="298" t="s">
        <v>481</v>
      </c>
      <c r="B717" s="306" t="s">
        <v>57</v>
      </c>
      <c r="C717" s="293">
        <v>40</v>
      </c>
      <c r="D717" s="294" t="s">
        <v>55</v>
      </c>
      <c r="E717" s="70"/>
      <c r="F717" s="72">
        <f>ROUND(E717*C717,2)</f>
        <v>0</v>
      </c>
      <c r="G717" s="16"/>
      <c r="H717" s="11"/>
      <c r="I717" s="17"/>
      <c r="J717" s="17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</row>
    <row r="718" spans="1:21">
      <c r="A718" s="278"/>
      <c r="B718" s="236" t="s">
        <v>482</v>
      </c>
      <c r="C718" s="338"/>
      <c r="D718" s="339"/>
      <c r="E718" s="132"/>
      <c r="F718" s="23">
        <f>SUM(F690:F717)</f>
        <v>0</v>
      </c>
      <c r="G718" s="16"/>
      <c r="H718" s="11"/>
      <c r="I718" s="17"/>
      <c r="J718" s="17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</row>
    <row r="719" spans="1:21">
      <c r="A719" s="342"/>
      <c r="B719" s="342"/>
      <c r="C719" s="342"/>
      <c r="D719" s="342"/>
      <c r="E719" s="134"/>
      <c r="F719" s="134"/>
      <c r="G719" s="16"/>
      <c r="H719" s="11"/>
      <c r="I719" s="17"/>
      <c r="J719" s="17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</row>
    <row r="720" spans="1:21">
      <c r="A720" s="278"/>
      <c r="B720" s="236" t="s">
        <v>318</v>
      </c>
      <c r="C720" s="279"/>
      <c r="D720" s="280"/>
      <c r="E720" s="124"/>
      <c r="F720" s="23">
        <f>+F718+F683+F613</f>
        <v>0</v>
      </c>
      <c r="G720" s="16"/>
      <c r="H720" s="11"/>
      <c r="I720" s="17"/>
      <c r="J720" s="17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</row>
    <row r="721" spans="1:11">
      <c r="A721" s="308"/>
      <c r="B721" s="309"/>
      <c r="C721" s="343"/>
      <c r="D721" s="344"/>
      <c r="E721" s="135"/>
      <c r="F721" s="399"/>
      <c r="G721" s="16"/>
      <c r="I721" s="17"/>
      <c r="J721" s="17"/>
    </row>
    <row r="722" spans="1:11">
      <c r="A722" s="256" t="s">
        <v>34</v>
      </c>
      <c r="B722" s="189" t="s">
        <v>35</v>
      </c>
      <c r="C722" s="345"/>
      <c r="D722" s="203"/>
      <c r="E722" s="136"/>
      <c r="F722" s="24"/>
      <c r="G722" s="16"/>
      <c r="I722" s="17"/>
      <c r="J722" s="17"/>
    </row>
    <row r="723" spans="1:11" ht="63.75">
      <c r="A723" s="301">
        <v>1</v>
      </c>
      <c r="B723" s="346" t="s">
        <v>36</v>
      </c>
      <c r="C723" s="183">
        <v>2</v>
      </c>
      <c r="D723" s="271" t="s">
        <v>21</v>
      </c>
      <c r="E723" s="137"/>
      <c r="F723" s="400">
        <f>ROUND(C723*E723,2)</f>
        <v>0</v>
      </c>
      <c r="G723" s="16"/>
      <c r="I723" s="17"/>
      <c r="J723" s="17"/>
    </row>
    <row r="724" spans="1:11" ht="25.5">
      <c r="A724" s="330">
        <v>2</v>
      </c>
      <c r="B724" s="174" t="s">
        <v>165</v>
      </c>
      <c r="C724" s="116"/>
      <c r="D724" s="347" t="s">
        <v>21</v>
      </c>
      <c r="E724" s="116"/>
      <c r="F724" s="400">
        <f>ROUND(C724*E724,2)</f>
        <v>0</v>
      </c>
      <c r="G724" s="16"/>
      <c r="I724" s="17"/>
      <c r="J724" s="17"/>
    </row>
    <row r="725" spans="1:11">
      <c r="A725" s="278"/>
      <c r="B725" s="236" t="s">
        <v>37</v>
      </c>
      <c r="C725" s="348"/>
      <c r="D725" s="349"/>
      <c r="E725" s="401"/>
      <c r="F725" s="23">
        <f>SUM(F723:F724)</f>
        <v>0</v>
      </c>
      <c r="G725" s="16"/>
      <c r="I725" s="17"/>
      <c r="J725" s="17"/>
    </row>
    <row r="726" spans="1:11">
      <c r="A726" s="308"/>
      <c r="B726" s="309"/>
      <c r="C726" s="308"/>
      <c r="D726" s="308"/>
      <c r="E726" s="128"/>
      <c r="F726" s="397"/>
      <c r="G726" s="4"/>
      <c r="I726" s="17"/>
      <c r="J726" s="17"/>
      <c r="K726" s="41"/>
    </row>
    <row r="727" spans="1:11">
      <c r="A727" s="350"/>
      <c r="B727" s="351" t="s">
        <v>38</v>
      </c>
      <c r="C727" s="352"/>
      <c r="D727" s="353"/>
      <c r="E727" s="402"/>
      <c r="F727" s="25">
        <f>+F725+F720+F531</f>
        <v>0</v>
      </c>
      <c r="I727" s="17"/>
      <c r="J727" s="17"/>
    </row>
    <row r="728" spans="1:11">
      <c r="A728" s="354"/>
      <c r="B728" s="355" t="s">
        <v>38</v>
      </c>
      <c r="C728" s="354"/>
      <c r="D728" s="354"/>
      <c r="E728" s="403"/>
      <c r="F728" s="404">
        <f>+F727</f>
        <v>0</v>
      </c>
      <c r="I728" s="17"/>
      <c r="J728" s="17"/>
    </row>
    <row r="729" spans="1:11">
      <c r="A729" s="308"/>
      <c r="B729" s="309"/>
      <c r="C729" s="308"/>
      <c r="D729" s="308"/>
      <c r="E729" s="128"/>
      <c r="F729" s="397"/>
    </row>
    <row r="730" spans="1:11">
      <c r="A730" s="308"/>
      <c r="B730" s="309"/>
      <c r="C730" s="308"/>
      <c r="D730" s="308"/>
      <c r="E730" s="128"/>
      <c r="F730" s="397"/>
    </row>
    <row r="731" spans="1:11">
      <c r="A731" s="308"/>
      <c r="B731" s="356" t="s">
        <v>39</v>
      </c>
      <c r="C731" s="357"/>
      <c r="D731" s="358"/>
      <c r="E731" s="405"/>
      <c r="F731" s="406"/>
    </row>
    <row r="732" spans="1:11">
      <c r="A732" s="308"/>
      <c r="B732" s="359" t="s">
        <v>40</v>
      </c>
      <c r="C732" s="360">
        <v>0.1</v>
      </c>
      <c r="D732" s="358"/>
      <c r="E732" s="405"/>
      <c r="F732" s="400">
        <f t="shared" ref="F732:F737" si="51">ROUND(C732*$F$727,2)</f>
        <v>0</v>
      </c>
    </row>
    <row r="733" spans="1:11">
      <c r="A733" s="308"/>
      <c r="B733" s="359" t="s">
        <v>41</v>
      </c>
      <c r="C733" s="360">
        <v>0.04</v>
      </c>
      <c r="D733" s="361"/>
      <c r="E733" s="405"/>
      <c r="F733" s="400">
        <f t="shared" si="51"/>
        <v>0</v>
      </c>
    </row>
    <row r="734" spans="1:11">
      <c r="A734" s="308"/>
      <c r="B734" s="362" t="s">
        <v>311</v>
      </c>
      <c r="C734" s="360">
        <v>0.05</v>
      </c>
      <c r="D734" s="361"/>
      <c r="E734" s="405"/>
      <c r="F734" s="400">
        <f t="shared" si="51"/>
        <v>0</v>
      </c>
    </row>
    <row r="735" spans="1:11">
      <c r="A735" s="308"/>
      <c r="B735" s="359" t="s">
        <v>42</v>
      </c>
      <c r="C735" s="360">
        <v>0.01</v>
      </c>
      <c r="D735" s="361"/>
      <c r="E735" s="405"/>
      <c r="F735" s="400">
        <f t="shared" si="51"/>
        <v>0</v>
      </c>
    </row>
    <row r="736" spans="1:11">
      <c r="A736" s="308"/>
      <c r="B736" s="359" t="s">
        <v>43</v>
      </c>
      <c r="C736" s="360">
        <v>0.04</v>
      </c>
      <c r="D736" s="361"/>
      <c r="E736" s="405"/>
      <c r="F736" s="400">
        <f t="shared" si="51"/>
        <v>0</v>
      </c>
    </row>
    <row r="737" spans="1:6">
      <c r="A737" s="308"/>
      <c r="B737" s="359" t="s">
        <v>44</v>
      </c>
      <c r="C737" s="360">
        <v>0.04</v>
      </c>
      <c r="D737" s="361"/>
      <c r="E737" s="405"/>
      <c r="F737" s="400">
        <f t="shared" si="51"/>
        <v>0</v>
      </c>
    </row>
    <row r="738" spans="1:6">
      <c r="A738" s="308"/>
      <c r="B738" s="363" t="s">
        <v>312</v>
      </c>
      <c r="C738" s="360">
        <v>0.18</v>
      </c>
      <c r="D738" s="364"/>
      <c r="E738" s="407"/>
      <c r="F738" s="400">
        <f>ROUND(C738*F732,2)</f>
        <v>0</v>
      </c>
    </row>
    <row r="739" spans="1:6">
      <c r="A739" s="308"/>
      <c r="B739" s="365" t="s">
        <v>313</v>
      </c>
      <c r="C739" s="366">
        <v>1E-3</v>
      </c>
      <c r="D739" s="367"/>
      <c r="E739" s="408"/>
      <c r="F739" s="400">
        <f>ROUND(C739*$F$727,2)</f>
        <v>0</v>
      </c>
    </row>
    <row r="740" spans="1:6">
      <c r="A740" s="308"/>
      <c r="B740" s="368" t="s">
        <v>45</v>
      </c>
      <c r="C740" s="360">
        <v>0.05</v>
      </c>
      <c r="D740" s="364"/>
      <c r="E740" s="407"/>
      <c r="F740" s="400">
        <f>ROUND(C740*$F$727,2)</f>
        <v>0</v>
      </c>
    </row>
    <row r="741" spans="1:6" ht="25.5">
      <c r="A741" s="308"/>
      <c r="B741" s="369" t="s">
        <v>314</v>
      </c>
      <c r="C741" s="370">
        <v>1.4999999999999999E-2</v>
      </c>
      <c r="D741" s="371"/>
      <c r="E741" s="409"/>
      <c r="F741" s="400">
        <f>ROUND(C741*$F$727,2)</f>
        <v>0</v>
      </c>
    </row>
    <row r="742" spans="1:6">
      <c r="A742" s="308"/>
      <c r="B742" s="369" t="s">
        <v>315</v>
      </c>
      <c r="C742" s="372">
        <v>0.01</v>
      </c>
      <c r="D742" s="373"/>
      <c r="E742" s="410"/>
      <c r="F742" s="400">
        <f>ROUND(C742*$F$727,2)</f>
        <v>0</v>
      </c>
    </row>
    <row r="743" spans="1:6">
      <c r="A743" s="374"/>
      <c r="B743" s="220" t="s">
        <v>46</v>
      </c>
      <c r="C743" s="375"/>
      <c r="D743" s="376"/>
      <c r="E743" s="411"/>
      <c r="F743" s="387">
        <f>SUM(F732:F742)</f>
        <v>0</v>
      </c>
    </row>
    <row r="744" spans="1:6">
      <c r="A744" s="308"/>
      <c r="B744" s="356"/>
      <c r="C744" s="377"/>
      <c r="D744" s="364"/>
      <c r="E744" s="407"/>
      <c r="F744" s="412"/>
    </row>
    <row r="745" spans="1:6">
      <c r="A745" s="378"/>
      <c r="B745" s="379" t="s">
        <v>47</v>
      </c>
      <c r="C745" s="380"/>
      <c r="D745" s="380"/>
      <c r="E745" s="413"/>
      <c r="F745" s="414">
        <f>+F743+F728</f>
        <v>0</v>
      </c>
    </row>
    <row r="746" spans="1:6">
      <c r="A746" s="26"/>
      <c r="B746" s="26"/>
      <c r="C746" s="26"/>
      <c r="D746" s="26"/>
      <c r="E746" s="37"/>
      <c r="F746" s="26"/>
    </row>
    <row r="747" spans="1:6">
      <c r="A747" s="26"/>
      <c r="B747" s="26"/>
      <c r="C747" s="26"/>
      <c r="D747" s="26"/>
      <c r="E747" s="37"/>
      <c r="F747" s="26"/>
    </row>
    <row r="748" spans="1:6">
      <c r="A748" s="28"/>
      <c r="B748" s="84"/>
      <c r="C748" s="28"/>
      <c r="D748" s="28"/>
      <c r="E748" s="29"/>
      <c r="F748" s="28"/>
    </row>
    <row r="749" spans="1:6">
      <c r="A749" s="32"/>
      <c r="B749" s="84"/>
      <c r="C749" s="28"/>
      <c r="D749" s="28"/>
      <c r="E749" s="29"/>
      <c r="F749" s="28"/>
    </row>
    <row r="750" spans="1:6">
      <c r="A750" s="28"/>
      <c r="B750" s="473"/>
      <c r="C750" s="473"/>
      <c r="D750" s="473"/>
      <c r="E750" s="473"/>
      <c r="F750" s="473"/>
    </row>
    <row r="751" spans="1:6">
      <c r="A751" s="28"/>
      <c r="B751" s="84"/>
      <c r="C751" s="28"/>
      <c r="D751" s="28"/>
      <c r="E751" s="29"/>
      <c r="F751" s="28"/>
    </row>
    <row r="752" spans="1:6">
      <c r="A752" s="28"/>
      <c r="B752" s="84"/>
      <c r="C752" s="28"/>
      <c r="D752" s="28"/>
      <c r="E752" s="29"/>
      <c r="F752" s="29"/>
    </row>
    <row r="753" spans="1:6">
      <c r="A753" s="28"/>
      <c r="B753" s="84"/>
      <c r="C753" s="28"/>
      <c r="D753" s="28"/>
      <c r="E753" s="29"/>
      <c r="F753" s="29"/>
    </row>
    <row r="754" spans="1:6">
      <c r="A754" s="28"/>
      <c r="B754" s="28"/>
      <c r="C754" s="28"/>
      <c r="D754" s="28"/>
      <c r="E754" s="29"/>
      <c r="F754" s="29"/>
    </row>
    <row r="755" spans="1:6">
      <c r="A755" s="28"/>
      <c r="B755" s="28"/>
      <c r="C755" s="28"/>
      <c r="D755" s="28"/>
      <c r="E755" s="29"/>
      <c r="F755" s="29"/>
    </row>
    <row r="756" spans="1:6">
      <c r="A756" s="28"/>
      <c r="B756" s="28"/>
      <c r="C756" s="28"/>
      <c r="D756" s="28"/>
      <c r="E756" s="29"/>
      <c r="F756" s="29"/>
    </row>
    <row r="757" spans="1:6">
      <c r="A757" s="28"/>
      <c r="B757" s="28"/>
      <c r="C757" s="28"/>
      <c r="D757" s="28"/>
      <c r="E757" s="29"/>
      <c r="F757" s="29"/>
    </row>
    <row r="758" spans="1:6">
      <c r="A758" s="28"/>
      <c r="B758" s="28"/>
      <c r="C758" s="28"/>
      <c r="D758" s="28"/>
      <c r="E758" s="29"/>
      <c r="F758" s="29"/>
    </row>
    <row r="759" spans="1:6">
      <c r="A759" s="28"/>
      <c r="B759" s="28"/>
      <c r="C759" s="28"/>
      <c r="D759" s="28"/>
      <c r="E759" s="29"/>
      <c r="F759" s="29"/>
    </row>
    <row r="760" spans="1:6">
      <c r="A760" s="28"/>
      <c r="B760" s="28"/>
      <c r="C760" s="28"/>
      <c r="D760" s="28"/>
      <c r="E760" s="29"/>
      <c r="F760" s="29"/>
    </row>
    <row r="761" spans="1:6">
      <c r="A761" s="28"/>
      <c r="B761" s="28"/>
      <c r="C761" s="28"/>
      <c r="D761" s="28"/>
      <c r="E761" s="29"/>
      <c r="F761" s="29"/>
    </row>
    <row r="762" spans="1:6">
      <c r="A762" s="28"/>
      <c r="B762" s="28"/>
      <c r="C762" s="28"/>
      <c r="D762" s="28"/>
      <c r="E762" s="29"/>
      <c r="F762" s="29"/>
    </row>
    <row r="763" spans="1:6">
      <c r="A763" s="28"/>
      <c r="B763" s="28"/>
      <c r="C763" s="28"/>
      <c r="D763" s="28"/>
      <c r="E763" s="29"/>
      <c r="F763" s="29"/>
    </row>
    <row r="764" spans="1:6">
      <c r="A764" s="28"/>
      <c r="B764" s="28"/>
      <c r="C764" s="28"/>
      <c r="D764" s="28"/>
      <c r="E764" s="29"/>
      <c r="F764" s="29"/>
    </row>
    <row r="765" spans="1:6">
      <c r="A765" s="28"/>
      <c r="B765" s="28"/>
      <c r="C765" s="28"/>
      <c r="D765" s="28"/>
      <c r="E765" s="29"/>
      <c r="F765" s="29"/>
    </row>
    <row r="766" spans="1:6">
      <c r="A766" s="28"/>
      <c r="B766" s="28"/>
      <c r="C766" s="28"/>
      <c r="D766" s="28"/>
      <c r="E766" s="29"/>
      <c r="F766" s="29"/>
    </row>
    <row r="767" spans="1:6">
      <c r="A767" s="28"/>
      <c r="B767" s="28"/>
      <c r="C767" s="28"/>
      <c r="D767" s="28"/>
      <c r="E767" s="29"/>
      <c r="F767" s="29"/>
    </row>
    <row r="768" spans="1:6">
      <c r="A768" s="28"/>
      <c r="B768" s="28"/>
      <c r="C768" s="28"/>
      <c r="D768" s="28"/>
      <c r="E768" s="29"/>
      <c r="F768" s="29"/>
    </row>
    <row r="769" spans="1:6">
      <c r="A769" s="28"/>
      <c r="B769" s="28"/>
      <c r="C769" s="28"/>
      <c r="D769" s="28"/>
      <c r="E769" s="29"/>
      <c r="F769" s="29"/>
    </row>
    <row r="770" spans="1:6">
      <c r="A770" s="28"/>
      <c r="B770" s="28"/>
      <c r="C770" s="28"/>
      <c r="D770" s="28"/>
      <c r="E770" s="29"/>
      <c r="F770" s="29"/>
    </row>
    <row r="771" spans="1:6">
      <c r="A771" s="28"/>
      <c r="B771" s="28"/>
      <c r="C771" s="28"/>
      <c r="D771" s="28"/>
      <c r="E771" s="29"/>
      <c r="F771" s="29"/>
    </row>
    <row r="772" spans="1:6">
      <c r="A772" s="28"/>
      <c r="B772" s="28"/>
      <c r="C772" s="28"/>
      <c r="D772" s="28"/>
      <c r="E772" s="29"/>
      <c r="F772" s="29"/>
    </row>
    <row r="773" spans="1:6">
      <c r="A773" s="34"/>
      <c r="B773" s="34"/>
      <c r="C773" s="34"/>
      <c r="D773" s="34"/>
      <c r="E773" s="30"/>
      <c r="F773" s="30"/>
    </row>
    <row r="774" spans="1:6">
      <c r="A774" s="35"/>
      <c r="B774" s="35"/>
      <c r="C774" s="35"/>
      <c r="D774" s="35"/>
      <c r="E774" s="36"/>
      <c r="F774" s="36"/>
    </row>
    <row r="775" spans="1:6">
      <c r="A775" s="26"/>
      <c r="B775" s="26"/>
      <c r="C775" s="26"/>
      <c r="D775" s="26"/>
      <c r="E775" s="37"/>
      <c r="F775" s="37"/>
    </row>
    <row r="776" spans="1:6">
      <c r="A776" s="26"/>
      <c r="B776" s="26"/>
      <c r="C776" s="26"/>
      <c r="D776" s="26"/>
      <c r="E776" s="37"/>
      <c r="F776" s="37"/>
    </row>
    <row r="777" spans="1:6">
      <c r="A777" s="26"/>
      <c r="B777" s="26"/>
      <c r="C777" s="26"/>
      <c r="D777" s="26"/>
      <c r="E777" s="37"/>
      <c r="F777" s="37"/>
    </row>
    <row r="778" spans="1:6">
      <c r="A778" s="26"/>
      <c r="B778" s="26"/>
      <c r="C778" s="26"/>
      <c r="D778" s="26"/>
      <c r="E778" s="37"/>
      <c r="F778" s="37"/>
    </row>
    <row r="779" spans="1:6">
      <c r="A779" s="26"/>
      <c r="B779" s="26"/>
      <c r="C779" s="26"/>
      <c r="D779" s="26"/>
      <c r="E779" s="37"/>
      <c r="F779" s="37"/>
    </row>
    <row r="780" spans="1:6">
      <c r="A780" s="26"/>
      <c r="B780" s="26"/>
      <c r="C780" s="26"/>
      <c r="D780" s="26"/>
      <c r="E780" s="37"/>
      <c r="F780" s="37"/>
    </row>
    <row r="781" spans="1:6">
      <c r="A781" s="26"/>
      <c r="B781" s="26"/>
      <c r="C781" s="26"/>
      <c r="D781" s="26"/>
      <c r="E781" s="37"/>
      <c r="F781" s="37"/>
    </row>
    <row r="782" spans="1:6">
      <c r="A782" s="26"/>
      <c r="B782" s="26"/>
      <c r="C782" s="26"/>
      <c r="D782" s="26"/>
      <c r="E782" s="37"/>
      <c r="F782" s="37"/>
    </row>
    <row r="783" spans="1:6">
      <c r="A783" s="26"/>
      <c r="B783" s="26"/>
      <c r="C783" s="26"/>
      <c r="D783" s="26"/>
      <c r="E783" s="37"/>
      <c r="F783" s="37"/>
    </row>
    <row r="784" spans="1:6">
      <c r="A784" s="26"/>
      <c r="B784" s="26"/>
      <c r="C784" s="26"/>
      <c r="D784" s="26"/>
      <c r="E784" s="37"/>
      <c r="F784" s="37"/>
    </row>
    <row r="785" spans="1:6">
      <c r="A785" s="26"/>
      <c r="B785" s="26"/>
      <c r="C785" s="26"/>
      <c r="D785" s="26"/>
      <c r="E785" s="37"/>
      <c r="F785" s="37"/>
    </row>
    <row r="786" spans="1:6">
      <c r="A786" s="26"/>
      <c r="B786" s="26"/>
      <c r="C786" s="26"/>
      <c r="D786" s="26"/>
      <c r="E786" s="37"/>
      <c r="F786" s="37"/>
    </row>
    <row r="787" spans="1:6">
      <c r="A787" s="26"/>
      <c r="B787" s="26"/>
      <c r="C787" s="26"/>
      <c r="D787" s="26"/>
      <c r="E787" s="37"/>
      <c r="F787" s="37"/>
    </row>
    <row r="788" spans="1:6">
      <c r="A788" s="26"/>
      <c r="B788" s="26"/>
      <c r="C788" s="26"/>
      <c r="D788" s="26"/>
      <c r="E788" s="37"/>
      <c r="F788" s="37"/>
    </row>
    <row r="789" spans="1:6">
      <c r="A789" s="26"/>
      <c r="B789" s="26"/>
      <c r="C789" s="26"/>
      <c r="D789" s="26"/>
      <c r="E789" s="37"/>
      <c r="F789" s="37"/>
    </row>
    <row r="790" spans="1:6">
      <c r="A790" s="26"/>
      <c r="B790" s="26"/>
      <c r="C790" s="26"/>
      <c r="D790" s="26"/>
      <c r="E790" s="37"/>
      <c r="F790" s="37"/>
    </row>
    <row r="791" spans="1:6">
      <c r="A791" s="26"/>
      <c r="B791" s="26"/>
      <c r="C791" s="26"/>
      <c r="D791" s="26"/>
      <c r="E791" s="37"/>
      <c r="F791" s="37"/>
    </row>
    <row r="792" spans="1:6">
      <c r="A792" s="26"/>
      <c r="B792" s="26"/>
      <c r="C792" s="26"/>
      <c r="D792" s="26"/>
      <c r="E792" s="37"/>
      <c r="F792" s="37"/>
    </row>
    <row r="796" spans="1:6">
      <c r="A796" s="43"/>
      <c r="B796" s="43"/>
      <c r="C796" s="43"/>
      <c r="D796" s="43"/>
      <c r="E796" s="42"/>
      <c r="F796" s="42"/>
    </row>
  </sheetData>
  <sheetProtection password="F585" sheet="1" objects="1" scenarios="1"/>
  <mergeCells count="5">
    <mergeCell ref="B750:F750"/>
    <mergeCell ref="A2:F2"/>
    <mergeCell ref="A3:F3"/>
    <mergeCell ref="A5:F5"/>
    <mergeCell ref="B139:B140"/>
  </mergeCells>
  <dataValidations count="1">
    <dataValidation type="list" allowBlank="1" showInputMessage="1" showErrorMessage="1" sqref="B4">
      <formula1>$B$1:$B$745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scale="10" orientation="portrait" r:id="rId1"/>
  <headerFooter alignWithMargins="0"/>
  <rowBreaks count="1" manualBreakCount="1">
    <brk id="727" max="5" man="1"/>
  </rowBreaks>
  <ignoredErrors>
    <ignoredError sqref="C301 C47 C376" formula="1"/>
    <ignoredError sqref="F10:F52 F739:F745 F715:F737 F276:F713 F54:F273 F274" unlockedFormula="1"/>
    <ignoredError sqref="F738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PRESUPUESTO-2019 </vt:lpstr>
      <vt:lpstr>'PRESUPUESTO-2019 '!Área_de_impresión</vt:lpstr>
      <vt:lpstr>'PRESUPUESTO-2019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Karol Alexandra Peña Grullón</cp:lastModifiedBy>
  <cp:lastPrinted>2020-01-03T17:28:50Z</cp:lastPrinted>
  <dcterms:created xsi:type="dcterms:W3CDTF">2019-10-15T13:22:51Z</dcterms:created>
  <dcterms:modified xsi:type="dcterms:W3CDTF">2020-01-03T18:34:35Z</dcterms:modified>
</cp:coreProperties>
</file>