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EPOSITO" sheetId="9" r:id="rId1"/>
    <sheet name="MOV. DE TIERRA" sheetId="3" state="hidden" r:id="rId2"/>
  </sheets>
  <definedNames>
    <definedName name="_xlnm.Print_Area" localSheetId="0">DEPOSITO!$A$1:$F$195</definedName>
    <definedName name="_xlnm.Print_Titles" localSheetId="0">DEPOSITO!$1:$7</definedName>
  </definedNames>
  <calcPr calcId="162913"/>
</workbook>
</file>

<file path=xl/calcChain.xml><?xml version="1.0" encoding="utf-8"?>
<calcChain xmlns="http://schemas.openxmlformats.org/spreadsheetml/2006/main">
  <c r="F175" i="9" l="1"/>
  <c r="F170" i="9"/>
  <c r="F174" i="9"/>
  <c r="F173" i="9"/>
  <c r="F169" i="9"/>
  <c r="F167" i="9"/>
  <c r="F166" i="9"/>
  <c r="F165" i="9"/>
  <c r="F164" i="9"/>
  <c r="F163" i="9"/>
  <c r="F162" i="9"/>
  <c r="F161" i="9"/>
  <c r="F160" i="9"/>
  <c r="F159" i="9"/>
  <c r="F158" i="9"/>
  <c r="F157" i="9"/>
  <c r="F154" i="9"/>
  <c r="F153" i="9"/>
  <c r="F152" i="9"/>
  <c r="F151" i="9"/>
  <c r="F150" i="9"/>
  <c r="F149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2" i="9"/>
  <c r="F129" i="9"/>
  <c r="F128" i="9"/>
  <c r="F127" i="9"/>
  <c r="F126" i="9"/>
  <c r="F125" i="9"/>
  <c r="F122" i="9"/>
  <c r="F120" i="9"/>
  <c r="F119" i="9"/>
  <c r="F118" i="9"/>
  <c r="F115" i="9"/>
  <c r="F110" i="9"/>
  <c r="F109" i="9"/>
  <c r="F108" i="9"/>
  <c r="F107" i="9"/>
  <c r="F106" i="9"/>
  <c r="F103" i="9"/>
  <c r="F102" i="9"/>
  <c r="F99" i="9"/>
  <c r="F96" i="9"/>
  <c r="F95" i="9"/>
  <c r="F94" i="9"/>
  <c r="F93" i="9"/>
  <c r="F92" i="9"/>
  <c r="F91" i="9"/>
  <c r="F90" i="9"/>
  <c r="F89" i="9"/>
  <c r="F88" i="9"/>
  <c r="F85" i="9"/>
  <c r="F81" i="9"/>
  <c r="F80" i="9"/>
  <c r="F79" i="9"/>
  <c r="F78" i="9"/>
  <c r="F77" i="9"/>
  <c r="F76" i="9"/>
  <c r="F75" i="9"/>
  <c r="F72" i="9"/>
  <c r="F69" i="9"/>
  <c r="F68" i="9"/>
  <c r="F67" i="9"/>
  <c r="F66" i="9"/>
  <c r="F63" i="9"/>
  <c r="F62" i="9"/>
  <c r="F61" i="9"/>
  <c r="F58" i="9"/>
  <c r="F53" i="9"/>
  <c r="F51" i="9"/>
  <c r="F50" i="9"/>
  <c r="F49" i="9"/>
  <c r="F48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29" i="9"/>
  <c r="F28" i="9"/>
  <c r="F25" i="9"/>
  <c r="F24" i="9"/>
  <c r="F23" i="9"/>
  <c r="F20" i="9"/>
  <c r="F19" i="9"/>
  <c r="F18" i="9"/>
  <c r="F17" i="9"/>
  <c r="F16" i="9"/>
  <c r="F13" i="9"/>
  <c r="F12" i="9"/>
  <c r="F177" i="9" l="1"/>
  <c r="F178" i="9" s="1"/>
  <c r="F189" i="9" s="1"/>
  <c r="F190" i="9"/>
  <c r="F182" i="9" l="1"/>
  <c r="F181" i="9"/>
  <c r="F191" i="9" s="1"/>
  <c r="F183" i="9"/>
  <c r="F185" i="9"/>
  <c r="F184" i="9"/>
  <c r="F186" i="9"/>
  <c r="F187" i="9"/>
  <c r="F188" i="9"/>
  <c r="F192" i="9" l="1"/>
  <c r="F193" i="9" s="1"/>
  <c r="F195" i="9" s="1"/>
  <c r="A48" i="9" l="1"/>
  <c r="A49" i="9" s="1"/>
  <c r="A50" i="9" s="1"/>
  <c r="A51" i="9" s="1"/>
  <c r="A32" i="9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28" i="9"/>
  <c r="A29" i="9" s="1"/>
  <c r="A23" i="9"/>
  <c r="A24" i="9" s="1"/>
  <c r="A25" i="9" s="1"/>
  <c r="A16" i="9"/>
  <c r="A17" i="9" s="1"/>
  <c r="A18" i="9" s="1"/>
  <c r="A19" i="9" s="1"/>
  <c r="A20" i="9" s="1"/>
  <c r="A12" i="9"/>
  <c r="A13" i="9" s="1"/>
  <c r="A157" i="9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49" i="9"/>
  <c r="A150" i="9" s="1"/>
  <c r="A151" i="9" s="1"/>
  <c r="A152" i="9" s="1"/>
  <c r="A153" i="9" s="1"/>
  <c r="A154" i="9" s="1"/>
  <c r="C138" i="9"/>
  <c r="A135" i="9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32" i="9"/>
  <c r="A125" i="9"/>
  <c r="A126" i="9" s="1"/>
  <c r="A127" i="9" s="1"/>
  <c r="A128" i="9" s="1"/>
  <c r="A129" i="9" s="1"/>
  <c r="A118" i="9"/>
  <c r="A119" i="9" s="1"/>
  <c r="A120" i="9" s="1"/>
  <c r="A115" i="9"/>
  <c r="A122" i="9" s="1"/>
  <c r="A106" i="9"/>
  <c r="A107" i="9" s="1"/>
  <c r="A108" i="9" s="1"/>
  <c r="A109" i="9" s="1"/>
  <c r="A102" i="9"/>
  <c r="A103" i="9" s="1"/>
  <c r="A99" i="9"/>
  <c r="A88" i="9"/>
  <c r="A89" i="9" s="1"/>
  <c r="A90" i="9" s="1"/>
  <c r="A91" i="9" s="1"/>
  <c r="A92" i="9" s="1"/>
  <c r="A93" i="9" s="1"/>
  <c r="A94" i="9" s="1"/>
  <c r="A95" i="9" s="1"/>
  <c r="A96" i="9" s="1"/>
  <c r="A84" i="9"/>
  <c r="C81" i="9"/>
  <c r="C80" i="9"/>
  <c r="C78" i="9"/>
  <c r="C75" i="9"/>
  <c r="A75" i="9"/>
  <c r="A76" i="9" s="1"/>
  <c r="A77" i="9" s="1"/>
  <c r="A78" i="9" s="1"/>
  <c r="A79" i="9" s="1"/>
  <c r="A80" i="9" s="1"/>
  <c r="A81" i="9" s="1"/>
  <c r="A72" i="9"/>
  <c r="C69" i="9"/>
  <c r="C67" i="9"/>
  <c r="A66" i="9"/>
  <c r="A67" i="9" s="1"/>
  <c r="A68" i="9" s="1"/>
  <c r="A69" i="9" s="1"/>
  <c r="A61" i="9"/>
  <c r="A62" i="9" s="1"/>
  <c r="A63" i="9" s="1"/>
  <c r="A58" i="9"/>
  <c r="C99" i="9" l="1"/>
  <c r="F60" i="3" l="1"/>
  <c r="C51" i="3"/>
  <c r="F51" i="3" s="1"/>
  <c r="C50" i="3"/>
  <c r="F50" i="3" s="1"/>
  <c r="C49" i="3"/>
  <c r="F49" i="3" s="1"/>
  <c r="C48" i="3"/>
  <c r="F48" i="3" s="1"/>
  <c r="C47" i="3"/>
  <c r="F47" i="3" s="1"/>
  <c r="C46" i="3"/>
  <c r="F46" i="3" s="1"/>
  <c r="C45" i="3"/>
  <c r="F45" i="3" s="1"/>
  <c r="C44" i="3"/>
  <c r="F44" i="3" s="1"/>
  <c r="C43" i="3"/>
  <c r="F43" i="3" s="1"/>
  <c r="C42" i="3"/>
  <c r="F42" i="3" s="1"/>
  <c r="C41" i="3"/>
  <c r="F41" i="3" s="1"/>
  <c r="C40" i="3"/>
  <c r="F40" i="3" s="1"/>
  <c r="C39" i="3"/>
  <c r="F39" i="3" s="1"/>
  <c r="C38" i="3"/>
  <c r="F38" i="3" s="1"/>
  <c r="C37" i="3"/>
  <c r="F37" i="3" s="1"/>
  <c r="C36" i="3"/>
  <c r="F36" i="3" s="1"/>
  <c r="C35" i="3"/>
  <c r="F35" i="3" s="1"/>
  <c r="C24" i="3"/>
  <c r="O23" i="3"/>
  <c r="L23" i="3"/>
  <c r="I23" i="3"/>
  <c r="F23" i="3"/>
  <c r="O22" i="3"/>
  <c r="L22" i="3"/>
  <c r="I22" i="3"/>
  <c r="F22" i="3"/>
  <c r="O21" i="3"/>
  <c r="L21" i="3"/>
  <c r="I21" i="3"/>
  <c r="F21" i="3"/>
  <c r="O20" i="3"/>
  <c r="L20" i="3"/>
  <c r="I20" i="3"/>
  <c r="F20" i="3"/>
  <c r="O19" i="3"/>
  <c r="L19" i="3"/>
  <c r="I19" i="3"/>
  <c r="F19" i="3"/>
  <c r="O18" i="3"/>
  <c r="L18" i="3"/>
  <c r="I18" i="3"/>
  <c r="F18" i="3"/>
  <c r="O17" i="3"/>
  <c r="L17" i="3"/>
  <c r="I17" i="3"/>
  <c r="F17" i="3"/>
  <c r="O16" i="3"/>
  <c r="L16" i="3"/>
  <c r="I16" i="3"/>
  <c r="F16" i="3"/>
  <c r="O15" i="3"/>
  <c r="L15" i="3"/>
  <c r="I15" i="3"/>
  <c r="F15" i="3"/>
  <c r="O14" i="3"/>
  <c r="L14" i="3"/>
  <c r="I14" i="3"/>
  <c r="F14" i="3"/>
  <c r="O13" i="3"/>
  <c r="L13" i="3"/>
  <c r="I13" i="3"/>
  <c r="F13" i="3"/>
  <c r="O12" i="3"/>
  <c r="L12" i="3"/>
  <c r="I12" i="3"/>
  <c r="F12" i="3"/>
  <c r="O11" i="3"/>
  <c r="L11" i="3"/>
  <c r="I11" i="3"/>
  <c r="E11" i="3"/>
  <c r="F11" i="3" s="1"/>
  <c r="O10" i="3"/>
  <c r="L10" i="3"/>
  <c r="I10" i="3"/>
  <c r="F10" i="3"/>
  <c r="O9" i="3"/>
  <c r="L9" i="3"/>
  <c r="I9" i="3"/>
  <c r="F9" i="3"/>
  <c r="O8" i="3"/>
  <c r="L8" i="3"/>
  <c r="I8" i="3"/>
  <c r="F8" i="3"/>
  <c r="O7" i="3"/>
  <c r="L7" i="3"/>
  <c r="I7" i="3"/>
  <c r="F7" i="3"/>
  <c r="L26" i="3" l="1"/>
  <c r="F26" i="3"/>
  <c r="I57" i="3" s="1"/>
  <c r="O26" i="3"/>
  <c r="I26" i="3"/>
  <c r="I58" i="3" l="1"/>
  <c r="K61" i="3" s="1"/>
  <c r="I28" i="3"/>
  <c r="I56" i="3"/>
  <c r="I59" i="3"/>
  <c r="I60" i="3" l="1"/>
  <c r="I30" i="3"/>
  <c r="K28" i="3"/>
  <c r="L28" i="3" l="1"/>
</calcChain>
</file>

<file path=xl/comments1.xml><?xml version="1.0" encoding="utf-8"?>
<comments xmlns="http://schemas.openxmlformats.org/spreadsheetml/2006/main">
  <authors>
    <author>Autor</author>
  </authors>
  <commentList>
    <comment ref="I30" authorId="0" shapeId="0">
      <text>
        <r>
          <rPr>
            <b/>
            <sz val="8"/>
            <color indexed="81"/>
            <rFont val="Tahoma"/>
            <family val="2"/>
          </rPr>
          <t xml:space="preserve">COSTOS:
</t>
        </r>
        <r>
          <rPr>
            <sz val="8"/>
            <color indexed="81"/>
            <rFont val="Tahoma"/>
            <family val="2"/>
          </rPr>
          <t>VERIFICAR % DE ESPONJAMIENTO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<sst xmlns="http://schemas.openxmlformats.org/spreadsheetml/2006/main" count="339" uniqueCount="212">
  <si>
    <t>PART.</t>
  </si>
  <si>
    <t>D E S C R I P C I O N</t>
  </si>
  <si>
    <t>CANTIDAD</t>
  </si>
  <si>
    <t>UD</t>
  </si>
  <si>
    <t>P.U. (RD$)</t>
  </si>
  <si>
    <t>VALOR (RD$)</t>
  </si>
  <si>
    <t>A</t>
  </si>
  <si>
    <t>PRELIMINARES</t>
  </si>
  <si>
    <t>U</t>
  </si>
  <si>
    <t>M3</t>
  </si>
  <si>
    <t>M</t>
  </si>
  <si>
    <t>M2</t>
  </si>
  <si>
    <t>SUB-TOTAL A</t>
  </si>
  <si>
    <t>Z</t>
  </si>
  <si>
    <t xml:space="preserve">VARIOS </t>
  </si>
  <si>
    <t>VALLA ANUNCIANDO OBRA 16'X 10' IMPRESION FULL COLOR CONTENIENDO LOGO DE INAPA, NOMBRE DE PROYECTO Y CONTRATISTA. ESTRUCTURA EN TUBOS GALVANIZADOS 1 1/2"X 1 1/2" Y SOPORTES EN TUBO CUAD. 4" X 4"</t>
  </si>
  <si>
    <t>CAMPAMENTO (INC  ALQUILER DE CASA  O SOLAR, ALMACEN)</t>
  </si>
  <si>
    <t>SUB-TOTAL DE FASE Z</t>
  </si>
  <si>
    <t>SUB - TOTAL GENERAL</t>
  </si>
  <si>
    <t>GASTOS INDIRECTOS</t>
  </si>
  <si>
    <t>HONORARIOS PROFESIONALES</t>
  </si>
  <si>
    <t xml:space="preserve"> SUPERVISION DE LA OBRA</t>
  </si>
  <si>
    <t>GASTOS DE TRANSPORTE</t>
  </si>
  <si>
    <t>GASTOS ADMINISTRATIVOS</t>
  </si>
  <si>
    <t>SEGUROS,POLIZAS Y FIANZAS</t>
  </si>
  <si>
    <t>LEY 6-86</t>
  </si>
  <si>
    <t xml:space="preserve">CODIA </t>
  </si>
  <si>
    <t>ESTUDIOS</t>
  </si>
  <si>
    <t>OPERACION  Y MANTENIMIENTO DEL INAPA</t>
  </si>
  <si>
    <t xml:space="preserve">IMPREVISTO </t>
  </si>
  <si>
    <t>ITBIS LEY 07/2007</t>
  </si>
  <si>
    <t>TOTAL GASTOS INDIRECTOS</t>
  </si>
  <si>
    <t>B</t>
  </si>
  <si>
    <t>MOVIMIENTO DE TIERRA:</t>
  </si>
  <si>
    <t>Ubicación: PROVINCIA BARAHONA-PEDERNALES</t>
  </si>
  <si>
    <t xml:space="preserve">EXCAVACION MATERIAL COMPACTO C/EQUIPO </t>
  </si>
  <si>
    <t xml:space="preserve">JUNTAS  MECANICAS TIPO DRESSER DE Ø20" </t>
  </si>
  <si>
    <t>REPLANTEO</t>
  </si>
  <si>
    <t>P.A.</t>
  </si>
  <si>
    <t>PA</t>
  </si>
  <si>
    <t>VERJA DE MALLA CICLONICA Y 3 LINEAS BLOQUES</t>
  </si>
  <si>
    <t>PUERTA DE MALLA CICLONICA L=4.00M</t>
  </si>
  <si>
    <t>SUMINISTRO DEPOSITO  VITRIFICADO</t>
  </si>
  <si>
    <t xml:space="preserve">TOTAL A EJECUTAR </t>
  </si>
  <si>
    <t>TOTAL A CONTRATAR (RD$)</t>
  </si>
  <si>
    <t>EXCACION.</t>
  </si>
  <si>
    <t>ASIENTO ARENA</t>
  </si>
  <si>
    <t>VOL TUBO</t>
  </si>
  <si>
    <t>CEMENTO S</t>
  </si>
  <si>
    <t>LONG. MTL</t>
  </si>
  <si>
    <t>FC.</t>
  </si>
  <si>
    <t>VOL. M3</t>
  </si>
  <si>
    <t>VOL. KG</t>
  </si>
  <si>
    <t>2"</t>
  </si>
  <si>
    <t>3"</t>
  </si>
  <si>
    <t>4"</t>
  </si>
  <si>
    <t>6"</t>
  </si>
  <si>
    <t>8"</t>
  </si>
  <si>
    <t>10"</t>
  </si>
  <si>
    <t>12"</t>
  </si>
  <si>
    <t>14"</t>
  </si>
  <si>
    <t>16"</t>
  </si>
  <si>
    <t>18"</t>
  </si>
  <si>
    <t>20"</t>
  </si>
  <si>
    <t>24"</t>
  </si>
  <si>
    <t>30"</t>
  </si>
  <si>
    <t>36"</t>
  </si>
  <si>
    <t>38"</t>
  </si>
  <si>
    <t>40"</t>
  </si>
  <si>
    <t>42"</t>
  </si>
  <si>
    <t xml:space="preserve">  REPL.</t>
  </si>
  <si>
    <t>TOTALES</t>
  </si>
  <si>
    <t>EXC.</t>
  </si>
  <si>
    <t>AA</t>
  </si>
  <si>
    <t>VOL T</t>
  </si>
  <si>
    <t>CS</t>
  </si>
  <si>
    <t>RELLENO</t>
  </si>
  <si>
    <t>BOTE + ESPONJAMIENTO</t>
  </si>
  <si>
    <t xml:space="preserve">LONGITUD TUBERIA </t>
  </si>
  <si>
    <t>LONG. M</t>
  </si>
  <si>
    <t>% ESPG</t>
  </si>
  <si>
    <t>LONG TOTAL</t>
  </si>
  <si>
    <t>EXCAVACION DE MATERIAL CLASIFICADO</t>
  </si>
  <si>
    <t>TIPO MATERIAL</t>
  </si>
  <si>
    <t>%</t>
  </si>
  <si>
    <t>EXCAV.</t>
  </si>
  <si>
    <t>CLASIF. TOSCA DURA</t>
  </si>
  <si>
    <t>CLASIF. TOSCA BLANDA</t>
  </si>
  <si>
    <t>CLASIF. TIERRA SUELTA</t>
  </si>
  <si>
    <t>CLASIFICACION</t>
  </si>
  <si>
    <t>SUMINISTRO Y COLOCACION DE PIEZAS ESPECIALES (INCLUYENDO VALVULAS)</t>
  </si>
  <si>
    <t>SUB-TOTAL B</t>
  </si>
  <si>
    <t xml:space="preserve">PRELINIMARES </t>
  </si>
  <si>
    <t xml:space="preserve">REPLANTEO </t>
  </si>
  <si>
    <t>HORMIGON DE NIVELACION 0.05 CM  FC'= 180 KG/CM2</t>
  </si>
  <si>
    <t xml:space="preserve">HORMIGON DE ARMADO VIGA ( 0.70 X 0.60) 6.50  QQ/M3  FC'= 240 KG/CM2 (INDUSTRIAL) </t>
  </si>
  <si>
    <t xml:space="preserve">HORMIGON DE ARMADO LOSA DE FONDO  0.40 - 2.50 QQ/M3  FC'= 240 KG/CM2 (INDUSTRIAL) </t>
  </si>
  <si>
    <t xml:space="preserve">VERJA DE MALLA CICLONICA (VER DETALLE EN PLANOS) </t>
  </si>
  <si>
    <t>COLUMNAS C1 (0.15 X 0.15)  8.15QQ/M3  F'C=210 KG/CM2</t>
  </si>
  <si>
    <t>COLUMNAS C2 (0.25 X 0.25) 4.79 QQ/M3  F'C=210 KG/CM2 (INCLUYE  ZAPATA 0.75 X 0.75 - 1.43QQ/M3)   F'C=180 KG/CM2</t>
  </si>
  <si>
    <t>SUMINISTRO DE MATERIAL DE MINA PARA RELLENO D=35.00 KM</t>
  </si>
  <si>
    <t>HORMIGON ARMADO</t>
  </si>
  <si>
    <t>MES</t>
  </si>
  <si>
    <t>C</t>
  </si>
  <si>
    <t>SUB-TOTAL C</t>
  </si>
  <si>
    <t xml:space="preserve">   ZONA : VIII</t>
  </si>
  <si>
    <t>EXCAVACION MATERIAL COMPACTO C/EQUIPO EN TOSCA DURA (INCLUYE LA EXTRACCION)</t>
  </si>
  <si>
    <t>COMPACTACION DE MATERIAL CON RODILLO EN CAPAS DE 0.20 M (INCLUYE REGARLO Y NIVELARLO).</t>
  </si>
  <si>
    <t>DEPOSITO REGULADOR SUPERFICIAL DE ACERO VITRIFICADO CON CAPACIDAD PARA 2000 M3 PARA ABASTECER ENRIQUILLO-OVIEDO</t>
  </si>
  <si>
    <t>INTERRUPTOR SENCILLO</t>
  </si>
  <si>
    <t>PUERTAS Y VENTANAS</t>
  </si>
  <si>
    <t>SUMINISTRO DEPOSITO REGULADOR DE ACERO VITRIFICADO SUPERFICIAL, CAPACIDAD 2000 M3 (INC. DOMO, ESCOTILLAS DE TECHO) SEGUN ESPECIFICACIONES</t>
  </si>
  <si>
    <t>INSTALACION DEPOSITO REGULADOR DE ACERO VITRIFICADO SUPERFICIAL, CAPACIDAD 2000 M3 (INC. DOMO, ESCOTILLAS DE TECHO) SEGUN ESPECIFICACIONES</t>
  </si>
  <si>
    <t>BOTE DE MATERIAL CON CAMION D=5 KM.</t>
  </si>
  <si>
    <t>DESINTALACION MALLA CICLINICA EXISTENTE</t>
  </si>
  <si>
    <t>CONSTRUCCIÓN CASETA DE CLORACIÓN, PARA SISTEMA DE CLORACIÓN DE 2,000 LIBRAS.</t>
  </si>
  <si>
    <t>PRELIMINARES:</t>
  </si>
  <si>
    <t>MOVIMIENTO DE TIERRA (INCLUYE NIVELACION)</t>
  </si>
  <si>
    <t>HORMIGÓN ARMADO (F'C=180 KG/CM²) EN:</t>
  </si>
  <si>
    <t>ZAPATA DE MURO 0.66 QQ/M3</t>
  </si>
  <si>
    <t>ZAPATA DE COLUMNA 1.15 QQ/M3</t>
  </si>
  <si>
    <t>MURO DE BLOCK</t>
  </si>
  <si>
    <t>TERMINACIÓN DE SUPERFICIE:</t>
  </si>
  <si>
    <t xml:space="preserve">PAÑETE EXTERIOR </t>
  </si>
  <si>
    <t xml:space="preserve">PAÑETE INTERIOR </t>
  </si>
  <si>
    <t>PAÑETE TECHO</t>
  </si>
  <si>
    <t>FINO DE TECHO</t>
  </si>
  <si>
    <t>PINTURA ACRÍLICA</t>
  </si>
  <si>
    <t>PISO H.S.</t>
  </si>
  <si>
    <t xml:space="preserve">CANTOS </t>
  </si>
  <si>
    <t>ANTEPECHO</t>
  </si>
  <si>
    <t>ZABALETA</t>
  </si>
  <si>
    <t>ACERA EXTERIOR 0.60</t>
  </si>
  <si>
    <t xml:space="preserve">RELLENO COMPACTADO C/ COMPACTADOR MECANICO EN CAPA DE 0.20 M. </t>
  </si>
  <si>
    <t>INSTALACIONES ELÉCTRICAS:</t>
  </si>
  <si>
    <t xml:space="preserve">SALIDA CENITALES (SALIDA) </t>
  </si>
  <si>
    <t>INTERRUPTORES SENCILLOS</t>
  </si>
  <si>
    <t>TOMACORRIENTES SENCILLOS</t>
  </si>
  <si>
    <t>LÁMPARA FLUORESCENTE 4X40W</t>
  </si>
  <si>
    <t>ALIMENTACION ELÉCTRICA EXTERNA (DESGLOSAR PARTIDA)</t>
  </si>
  <si>
    <t>DOSIFICADOR DE CLORO APLICACIÓN AL VACIO CON RANGO DE APLICACIÓN DE 0-100</t>
  </si>
  <si>
    <t>BOMBA ROMPEDORA DE PRESION TIPO BOOSTER DE 5.5 GPM</t>
  </si>
  <si>
    <t>CILINDRO DE GAS CLORO 2, 000 LB LLENO, (INC. INSTALACION)</t>
  </si>
  <si>
    <t>SISTEMA DE RODAJE DE CILINDRO INC. VIGA W8 X 31</t>
  </si>
  <si>
    <t xml:space="preserve">CARRIL METÁLICO PARA ELEVADOR DE CILINDRO 2,000 LBS.  </t>
  </si>
  <si>
    <t>DIFERENCIAL MANUAL  DE 2 TONELADAS  (CUBICAR CON FACTURA CON COMPROBANTE FISCAL )</t>
  </si>
  <si>
    <t>REGISTRO EN PUNTO DE APLICACIÓN DE CLORO ( 2.00 X 1.75 X 2.65), INC, TAPA DE TOLA 1/4" DE ESPESOR Y ANGULAR (2.00 X 2.00 X 1/4) Y ESCALERA H.G. H= 1.78 M.</t>
  </si>
  <si>
    <t xml:space="preserve">PIEZAS Y ASCESORIOS </t>
  </si>
  <si>
    <t>DETECTOR DE CLORO</t>
  </si>
  <si>
    <t xml:space="preserve">DIFUSOR DE CLORO </t>
  </si>
  <si>
    <t xml:space="preserve">DESAGUE DE CASETA </t>
  </si>
  <si>
    <t xml:space="preserve">LIMPIEZA FINAL </t>
  </si>
  <si>
    <t>CONSTRUCCION DE GARITA PARA OPERADOR</t>
  </si>
  <si>
    <t>HORMIGÓN ARMADO 180KG/CM2</t>
  </si>
  <si>
    <t>ZAPATA DE MUROS 0.45 X 0 .25 (0.74 QQ/M3)</t>
  </si>
  <si>
    <t xml:space="preserve">MURO DE BLOCKS </t>
  </si>
  <si>
    <t>TERMINACIÓN DE SUPERFICIE</t>
  </si>
  <si>
    <t>PAÑETE  EXTERIOR</t>
  </si>
  <si>
    <t xml:space="preserve">FINO DE  TECHO </t>
  </si>
  <si>
    <t>ACERA PERIMETRAL 0.80M</t>
  </si>
  <si>
    <t xml:space="preserve">CANTOS Y MOCHETAS </t>
  </si>
  <si>
    <t>IMPERMEABILIZANTE DE TECHO</t>
  </si>
  <si>
    <t>REVESTIMIENTO EN PAREDES</t>
  </si>
  <si>
    <t>CERÁMICA CRIOLLA EN BAÑO (INC. TODOS LAS PAREDES DEL BAÑO )</t>
  </si>
  <si>
    <t>INSTALACION SANITARIA</t>
  </si>
  <si>
    <t>INODORO BLANCO SENCILLO</t>
  </si>
  <si>
    <t>LAVAMANO BLANCO PEQUEÑO</t>
  </si>
  <si>
    <t xml:space="preserve">DESAGUE DE PISO DE Ø2" </t>
  </si>
  <si>
    <t>TUBERIAS Y PIEZAS AGUA POTABLE</t>
  </si>
  <si>
    <t>TUBERIAS Y PIEZAS AGUAS RESIDUALES</t>
  </si>
  <si>
    <t>M.O. PLOMERIA GENERAL</t>
  </si>
  <si>
    <t>SEPTICO (1.9 X 1.10 X 1.77) M</t>
  </si>
  <si>
    <t>GALERIA DE INFILTRACION DE 9 M DE LONGITUD EN TUBERIA DE Ø4" PVC SDR-26 (SEGUN DETALLE)</t>
  </si>
  <si>
    <t>PINTURA</t>
  </si>
  <si>
    <t>PINTURA ACRÍLICA (INC. BASE BLANCA)</t>
  </si>
  <si>
    <t>PUERTAS POLIMETAL ( INCLUYE LLAVIN E INSTALACION) ( 2.10 X 1.50 M)</t>
  </si>
  <si>
    <t>PIE2</t>
  </si>
  <si>
    <t>INSTALACIONES ELÉCTRICAS</t>
  </si>
  <si>
    <t>SALIDA CENITAL</t>
  </si>
  <si>
    <t>TOMACORRIENTES DOBLE, 120V</t>
  </si>
  <si>
    <t>PANEL DE DISTRIBUCION 4/8 CIRCUITOS (INC. BREAKERS)</t>
  </si>
  <si>
    <t>EXCAVACION MATERIAL COMPACTO A MANO</t>
  </si>
  <si>
    <t xml:space="preserve">RELLENO DE REPOSICION </t>
  </si>
  <si>
    <t xml:space="preserve">COLUMNA DE AMARRE 15x15 4 f 3/8" - 3/8"@0.20m </t>
  </si>
  <si>
    <t>LOSA DE TECHO , E= 0.10 (1.56 QQ/M3)</t>
  </si>
  <si>
    <t>VIGA DE AMARRE 0.15 X 0.20 (4.36 QQ/M3)</t>
  </si>
  <si>
    <t>BLOQUES DE 6" SNP</t>
  </si>
  <si>
    <t>PAÑETE INTERIOR PULIDO</t>
  </si>
  <si>
    <t>PISO HORMIGON SIMPLE PULIDO NATURAL</t>
  </si>
  <si>
    <t xml:space="preserve">CAMARA DE INSPECCION 0.70x0.70x0.70 </t>
  </si>
  <si>
    <t>VENTANA SALOMONICA DE ALUMINIO (1.20 X1.10) M</t>
  </si>
  <si>
    <t>COLUMNA 0.30 X 0.30 - 6.40 QQ/M3</t>
  </si>
  <si>
    <t>VIGA  0.25X0.30 - 6.10 QQ/M3</t>
  </si>
  <si>
    <t>LOSA DE TECHO 0.12 - 1.49 QQ/M3</t>
  </si>
  <si>
    <t xml:space="preserve">PANEL DISTRIBUCION 4 ESPACIOS </t>
  </si>
  <si>
    <t>SUMINISTRO TUBERIA Ø20" ACERO SCH-20 SIN COSTURA CON RECUBRIMIENTO ANTICORROSIVO</t>
  </si>
  <si>
    <t>COLOCACION TUBERIA Ø20" ACERO SCH-20 SIN COSTURA CON RECUBRIMIENTO ANTICORROSIVO</t>
  </si>
  <si>
    <t xml:space="preserve">SUMINISTRO TUBERIA Ø20" PVC SDR-32.5 </t>
  </si>
  <si>
    <t xml:space="preserve">COLOCACION TUBERIA Ø20" PVC SDR-32.5 </t>
  </si>
  <si>
    <t>ANCLAJES PARA PIEZAS (SEGUN DETALLE DISEÑO)</t>
  </si>
  <si>
    <t>BOTE DE MATERIAL CON CAMION D=5 KM</t>
  </si>
  <si>
    <t>Obra: CONSTRUCCION DEPOSITO REGULADOR VITRIFICADO ACUEDUCTO MULTIPLE LOS PATOS-ENRIQUILLO-OVIEDO</t>
  </si>
  <si>
    <t>COLOCACION TUBERIA Ø16" ACERO SCH-20 SIN COSTURA CON RECUBRIMIENTO ANTICORROSIVO (DESAGUE)</t>
  </si>
  <si>
    <t>SUMINISTRO TUBERIA Ø16" ACERO SCH-20 SIN COSTURA CON RECUBRIMIENTO ANTICORROSIVO (DESAGUE)</t>
  </si>
  <si>
    <t>NIPLES CON UN  PLATILLO DE Ø20" ACERO</t>
  </si>
  <si>
    <t xml:space="preserve">CODO 20"x90º ACERO SCH-20 CON PROTECCION ANTICORROSIVA </t>
  </si>
  <si>
    <t>TEE 20'' x 20'' SCH-20 ACERO CON RECUBRIMIENTO ANTICORROSIVO</t>
  </si>
  <si>
    <t>CRUZ 20'' x 20'' SCH-20 ACERO CON RECUBRIMIENTO ANTICORROSIVO</t>
  </si>
  <si>
    <t>VALVULA DE COMPUERTA PLATILLADA Ø20" H.F. (125 PSI)</t>
  </si>
  <si>
    <t>SUMINISTRO DE CALICHE PARA RELLENO EN EN INTERIOR DE CASETA D= 5 KM</t>
  </si>
  <si>
    <t>SISTEMA DE CLORACIÓN SEGUN ESPECIFICIONES:</t>
  </si>
  <si>
    <t>REGISTRO DE H.A. DE 3.40 X 2.65 X 1.50 -   2.29 QQ/M3  FC'= 210 KG/CM2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</si>
</sst>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(* #,##0.00_);_(* \(#,##0.00\);_(* &quot;-&quot;??_);_(@_)"/>
    <numFmt numFmtId="164" formatCode="#,##0.00\ &quot;€&quot;;[Red]\-#,##0.00\ &quot;€&quot;"/>
    <numFmt numFmtId="165" formatCode="_-* #,##0.00\ _€_-;\-* #,##0.00\ _€_-;_-* &quot;-&quot;??\ _€_-;_-@_-"/>
    <numFmt numFmtId="166" formatCode="#,##0.00;[Red]#,##0.00"/>
    <numFmt numFmtId="167" formatCode="0.0%"/>
    <numFmt numFmtId="168" formatCode="0.000"/>
    <numFmt numFmtId="169" formatCode="General_)"/>
    <numFmt numFmtId="170" formatCode="_-* #,##0.00_-;\-* #,##0.00_-;_-* &quot;-&quot;??_-;_-@_-"/>
    <numFmt numFmtId="171" formatCode="_-* #,##0.00\ _R_D_$_-;\-* #,##0.00\ _R_D_$_-;_-* &quot;-&quot;??\ _R_D_$_-;_-@_-"/>
    <numFmt numFmtId="172" formatCode="#,##0.000;[Red]#,##0.000"/>
    <numFmt numFmtId="173" formatCode="#,##0.0000;[Red]#,##0.0000"/>
    <numFmt numFmtId="174" formatCode="#,##0.00000;[Red]#,##0.00000"/>
    <numFmt numFmtId="175" formatCode="#,##0.00_ ;\-#,##0.00\ "/>
    <numFmt numFmtId="176" formatCode="0_);\(0\)"/>
    <numFmt numFmtId="177" formatCode="0.0_);\(0.0\)"/>
    <numFmt numFmtId="178" formatCode="0.0"/>
    <numFmt numFmtId="179" formatCode="#,##0.0_);\(#,##0.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  <font>
      <sz val="12"/>
      <name val="Arial"/>
      <family val="2"/>
    </font>
    <font>
      <sz val="10"/>
      <color rgb="FFFF0000"/>
      <name val="Arial"/>
      <family val="2"/>
    </font>
    <font>
      <b/>
      <sz val="16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39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7" fontId="5" fillId="0" borderId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9" fontId="4" fillId="0" borderId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19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vertical="center"/>
    </xf>
    <xf numFmtId="165" fontId="3" fillId="2" borderId="3" xfId="1" applyFont="1" applyFill="1" applyBorder="1" applyAlignment="1">
      <alignment vertical="center"/>
    </xf>
    <xf numFmtId="165" fontId="3" fillId="2" borderId="3" xfId="1" applyFont="1" applyFill="1" applyBorder="1" applyAlignment="1">
      <alignment horizontal="center" vertical="center"/>
    </xf>
    <xf numFmtId="165" fontId="3" fillId="2" borderId="3" xfId="1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vertical="center"/>
    </xf>
    <xf numFmtId="0" fontId="7" fillId="4" borderId="0" xfId="22" applyFont="1" applyFill="1" applyBorder="1" applyAlignment="1">
      <alignment horizontal="center"/>
    </xf>
    <xf numFmtId="0" fontId="2" fillId="4" borderId="0" xfId="22" applyFont="1" applyFill="1"/>
    <xf numFmtId="0" fontId="8" fillId="4" borderId="0" xfId="22" applyFont="1" applyFill="1"/>
    <xf numFmtId="0" fontId="9" fillId="4" borderId="0" xfId="22" applyFont="1" applyFill="1"/>
    <xf numFmtId="0" fontId="3" fillId="0" borderId="0" xfId="22"/>
    <xf numFmtId="0" fontId="3" fillId="5" borderId="0" xfId="22" applyFill="1"/>
    <xf numFmtId="0" fontId="10" fillId="5" borderId="0" xfId="22" applyFont="1" applyFill="1"/>
    <xf numFmtId="0" fontId="3" fillId="2" borderId="0" xfId="22" applyFill="1" applyBorder="1"/>
    <xf numFmtId="0" fontId="2" fillId="5" borderId="0" xfId="22" applyFont="1" applyFill="1" applyAlignment="1">
      <alignment horizontal="center"/>
    </xf>
    <xf numFmtId="0" fontId="3" fillId="2" borderId="0" xfId="22" applyFill="1"/>
    <xf numFmtId="0" fontId="2" fillId="5" borderId="10" xfId="22" applyFont="1" applyFill="1" applyBorder="1"/>
    <xf numFmtId="0" fontId="2" fillId="5" borderId="11" xfId="22" applyFont="1" applyFill="1" applyBorder="1" applyAlignment="1">
      <alignment horizontal="center"/>
    </xf>
    <xf numFmtId="0" fontId="2" fillId="5" borderId="12" xfId="22" applyFont="1" applyFill="1" applyBorder="1" applyAlignment="1">
      <alignment horizontal="center"/>
    </xf>
    <xf numFmtId="166" fontId="3" fillId="2" borderId="0" xfId="22" applyNumberFormat="1" applyFill="1" applyBorder="1"/>
    <xf numFmtId="166" fontId="3" fillId="5" borderId="1" xfId="22" applyNumberFormat="1" applyFill="1" applyBorder="1"/>
    <xf numFmtId="166" fontId="3" fillId="5" borderId="4" xfId="22" applyNumberFormat="1" applyFill="1" applyBorder="1"/>
    <xf numFmtId="166" fontId="3" fillId="5" borderId="0" xfId="22" applyNumberFormat="1" applyFill="1"/>
    <xf numFmtId="166" fontId="11" fillId="5" borderId="4" xfId="22" applyNumberFormat="1" applyFont="1" applyFill="1" applyBorder="1" applyAlignment="1">
      <alignment horizontal="center"/>
    </xf>
    <xf numFmtId="43" fontId="3" fillId="5" borderId="4" xfId="22" applyNumberFormat="1" applyFill="1" applyBorder="1"/>
    <xf numFmtId="172" fontId="11" fillId="5" borderId="4" xfId="22" applyNumberFormat="1" applyFont="1" applyFill="1" applyBorder="1" applyAlignment="1">
      <alignment horizontal="center"/>
    </xf>
    <xf numFmtId="173" fontId="11" fillId="5" borderId="4" xfId="22" applyNumberFormat="1" applyFont="1" applyFill="1" applyBorder="1"/>
    <xf numFmtId="174" fontId="11" fillId="5" borderId="4" xfId="22" applyNumberFormat="1" applyFont="1" applyFill="1" applyBorder="1"/>
    <xf numFmtId="166" fontId="3" fillId="2" borderId="0" xfId="22" applyNumberFormat="1" applyFill="1"/>
    <xf numFmtId="4" fontId="12" fillId="2" borderId="3" xfId="23" applyNumberFormat="1" applyFont="1" applyFill="1" applyBorder="1" applyAlignment="1">
      <alignment horizontal="right" vertical="center" wrapText="1"/>
    </xf>
    <xf numFmtId="43" fontId="3" fillId="5" borderId="1" xfId="22" applyNumberFormat="1" applyFill="1" applyBorder="1"/>
    <xf numFmtId="172" fontId="11" fillId="5" borderId="1" xfId="22" applyNumberFormat="1" applyFont="1" applyFill="1" applyBorder="1" applyAlignment="1">
      <alignment horizontal="center"/>
    </xf>
    <xf numFmtId="173" fontId="11" fillId="5" borderId="1" xfId="22" applyNumberFormat="1" applyFont="1" applyFill="1" applyBorder="1"/>
    <xf numFmtId="174" fontId="11" fillId="5" borderId="1" xfId="22" applyNumberFormat="1" applyFont="1" applyFill="1" applyBorder="1"/>
    <xf numFmtId="4" fontId="3" fillId="0" borderId="1" xfId="22" applyNumberFormat="1" applyFill="1" applyBorder="1"/>
    <xf numFmtId="166" fontId="3" fillId="5" borderId="2" xfId="22" applyNumberFormat="1" applyFill="1" applyBorder="1"/>
    <xf numFmtId="0" fontId="13" fillId="3" borderId="13" xfId="22" applyFont="1" applyFill="1" applyBorder="1" applyAlignment="1">
      <alignment horizontal="left"/>
    </xf>
    <xf numFmtId="166" fontId="3" fillId="3" borderId="14" xfId="22" applyNumberFormat="1" applyFill="1" applyBorder="1"/>
    <xf numFmtId="43" fontId="13" fillId="3" borderId="10" xfId="22" applyNumberFormat="1" applyFont="1" applyFill="1" applyBorder="1"/>
    <xf numFmtId="166" fontId="3" fillId="0" borderId="0" xfId="22" applyNumberFormat="1"/>
    <xf numFmtId="166" fontId="2" fillId="5" borderId="0" xfId="22" applyNumberFormat="1" applyFont="1" applyFill="1" applyBorder="1"/>
    <xf numFmtId="166" fontId="13" fillId="3" borderId="10" xfId="22" applyNumberFormat="1" applyFont="1" applyFill="1" applyBorder="1"/>
    <xf numFmtId="166" fontId="13" fillId="5" borderId="0" xfId="22" applyNumberFormat="1" applyFont="1" applyFill="1" applyBorder="1" applyAlignment="1">
      <alignment horizontal="center"/>
    </xf>
    <xf numFmtId="166" fontId="13" fillId="2" borderId="0" xfId="22" applyNumberFormat="1" applyFont="1" applyFill="1" applyBorder="1"/>
    <xf numFmtId="166" fontId="13" fillId="2" borderId="0" xfId="22" applyNumberFormat="1" applyFont="1" applyFill="1" applyBorder="1" applyAlignment="1">
      <alignment horizontal="center"/>
    </xf>
    <xf numFmtId="166" fontId="3" fillId="0" borderId="0" xfId="22" applyNumberFormat="1" applyFill="1"/>
    <xf numFmtId="166" fontId="13" fillId="3" borderId="13" xfId="22" applyNumberFormat="1" applyFont="1" applyFill="1" applyBorder="1"/>
    <xf numFmtId="166" fontId="13" fillId="3" borderId="15" xfId="22" applyNumberFormat="1" applyFont="1" applyFill="1" applyBorder="1"/>
    <xf numFmtId="166" fontId="13" fillId="2" borderId="15" xfId="22" applyNumberFormat="1" applyFont="1" applyFill="1" applyBorder="1"/>
    <xf numFmtId="43" fontId="13" fillId="6" borderId="14" xfId="0" applyNumberFormat="1" applyFont="1" applyFill="1" applyBorder="1"/>
    <xf numFmtId="166" fontId="5" fillId="3" borderId="15" xfId="22" applyNumberFormat="1" applyFont="1" applyFill="1" applyBorder="1"/>
    <xf numFmtId="166" fontId="5" fillId="2" borderId="15" xfId="22" applyNumberFormat="1" applyFont="1" applyFill="1" applyBorder="1"/>
    <xf numFmtId="43" fontId="13" fillId="2" borderId="14" xfId="22" applyNumberFormat="1" applyFont="1" applyFill="1" applyBorder="1"/>
    <xf numFmtId="166" fontId="2" fillId="0" borderId="10" xfId="22" applyNumberFormat="1" applyFont="1" applyFill="1" applyBorder="1" applyAlignment="1">
      <alignment horizontal="center"/>
    </xf>
    <xf numFmtId="166" fontId="2" fillId="3" borderId="10" xfId="22" applyNumberFormat="1" applyFont="1" applyFill="1" applyBorder="1" applyAlignment="1">
      <alignment horizontal="center"/>
    </xf>
    <xf numFmtId="9" fontId="3" fillId="0" borderId="4" xfId="21" applyFont="1" applyFill="1" applyBorder="1" applyAlignment="1">
      <alignment horizontal="center"/>
    </xf>
    <xf numFmtId="43" fontId="3" fillId="3" borderId="4" xfId="22" applyNumberFormat="1" applyFill="1" applyBorder="1"/>
    <xf numFmtId="9" fontId="3" fillId="0" borderId="1" xfId="21" applyFont="1" applyFill="1" applyBorder="1" applyAlignment="1">
      <alignment horizontal="center"/>
    </xf>
    <xf numFmtId="43" fontId="3" fillId="3" borderId="1" xfId="22" applyNumberFormat="1" applyFill="1" applyBorder="1"/>
    <xf numFmtId="166" fontId="14" fillId="3" borderId="16" xfId="22" applyNumberFormat="1" applyFont="1" applyFill="1" applyBorder="1"/>
    <xf numFmtId="166" fontId="3" fillId="3" borderId="17" xfId="22" applyNumberFormat="1" applyFill="1" applyBorder="1"/>
    <xf numFmtId="166" fontId="3" fillId="3" borderId="18" xfId="22" applyNumberFormat="1" applyFill="1" applyBorder="1"/>
    <xf numFmtId="166" fontId="2" fillId="3" borderId="19" xfId="22" applyNumberFormat="1" applyFont="1" applyFill="1" applyBorder="1"/>
    <xf numFmtId="166" fontId="3" fillId="3" borderId="0" xfId="22" applyNumberFormat="1" applyFill="1" applyBorder="1"/>
    <xf numFmtId="166" fontId="3" fillId="3" borderId="20" xfId="22" applyNumberFormat="1" applyFill="1" applyBorder="1"/>
    <xf numFmtId="166" fontId="2" fillId="3" borderId="0" xfId="22" applyNumberFormat="1" applyFont="1" applyFill="1" applyBorder="1" applyAlignment="1">
      <alignment horizontal="right"/>
    </xf>
    <xf numFmtId="166" fontId="2" fillId="3" borderId="20" xfId="22" applyNumberFormat="1" applyFont="1" applyFill="1" applyBorder="1" applyAlignment="1">
      <alignment horizontal="right"/>
    </xf>
    <xf numFmtId="166" fontId="3" fillId="3" borderId="19" xfId="22" applyNumberFormat="1" applyFill="1" applyBorder="1"/>
    <xf numFmtId="9" fontId="3" fillId="3" borderId="0" xfId="21" applyFont="1" applyFill="1" applyBorder="1"/>
    <xf numFmtId="0" fontId="3" fillId="3" borderId="0" xfId="22" applyFill="1" applyBorder="1"/>
    <xf numFmtId="43" fontId="3" fillId="3" borderId="20" xfId="22" applyNumberFormat="1" applyFill="1" applyBorder="1"/>
    <xf numFmtId="9" fontId="3" fillId="3" borderId="6" xfId="21" applyFont="1" applyFill="1" applyBorder="1"/>
    <xf numFmtId="43" fontId="3" fillId="3" borderId="21" xfId="22" applyNumberFormat="1" applyFill="1" applyBorder="1"/>
    <xf numFmtId="166" fontId="3" fillId="3" borderId="11" xfId="22" applyNumberFormat="1" applyFill="1" applyBorder="1"/>
    <xf numFmtId="166" fontId="3" fillId="3" borderId="22" xfId="22" applyNumberFormat="1" applyFill="1" applyBorder="1"/>
    <xf numFmtId="166" fontId="2" fillId="3" borderId="22" xfId="22" applyNumberFormat="1" applyFont="1" applyFill="1" applyBorder="1"/>
    <xf numFmtId="0" fontId="3" fillId="3" borderId="22" xfId="22" applyFill="1" applyBorder="1"/>
    <xf numFmtId="43" fontId="2" fillId="3" borderId="23" xfId="22" applyNumberFormat="1" applyFont="1" applyFill="1" applyBorder="1"/>
    <xf numFmtId="166" fontId="10" fillId="2" borderId="0" xfId="22" applyNumberFormat="1" applyFont="1" applyFill="1" applyBorder="1"/>
    <xf numFmtId="0" fontId="0" fillId="2" borderId="0" xfId="0" applyFill="1"/>
    <xf numFmtId="0" fontId="3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1" applyFont="1" applyFill="1" applyBorder="1" applyAlignment="1">
      <alignment horizontal="center" vertical="center"/>
    </xf>
    <xf numFmtId="165" fontId="3" fillId="2" borderId="0" xfId="1" applyFont="1" applyFill="1" applyBorder="1" applyAlignment="1">
      <alignment horizontal="center" vertical="center"/>
    </xf>
    <xf numFmtId="165" fontId="3" fillId="2" borderId="3" xfId="1" applyFont="1" applyFill="1" applyBorder="1" applyAlignment="1" applyProtection="1">
      <alignment vertical="center" wrapText="1"/>
      <protection locked="0"/>
    </xf>
    <xf numFmtId="165" fontId="3" fillId="2" borderId="0" xfId="1" applyFont="1" applyFill="1" applyBorder="1" applyAlignment="1">
      <alignment vertical="center" wrapText="1"/>
    </xf>
    <xf numFmtId="165" fontId="3" fillId="2" borderId="0" xfId="1" applyFont="1" applyFill="1" applyBorder="1" applyAlignment="1">
      <alignment horizontal="right" vertical="center" wrapText="1"/>
    </xf>
    <xf numFmtId="165" fontId="2" fillId="2" borderId="7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5" fontId="3" fillId="2" borderId="0" xfId="1" applyFont="1" applyFill="1" applyBorder="1" applyAlignment="1">
      <alignment horizontal="center" vertical="center" wrapText="1"/>
    </xf>
    <xf numFmtId="165" fontId="3" fillId="2" borderId="3" xfId="1" applyFont="1" applyFill="1" applyBorder="1" applyAlignment="1" applyProtection="1">
      <alignment vertical="center"/>
      <protection locked="0"/>
    </xf>
    <xf numFmtId="165" fontId="0" fillId="0" borderId="0" xfId="1" applyFont="1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0" fontId="3" fillId="8" borderId="5" xfId="27" applyNumberFormat="1" applyFont="1" applyFill="1" applyBorder="1" applyAlignment="1" applyProtection="1">
      <alignment vertical="center"/>
      <protection locked="0"/>
    </xf>
    <xf numFmtId="0" fontId="3" fillId="2" borderId="0" xfId="10" applyFont="1" applyFill="1" applyBorder="1" applyAlignment="1">
      <alignment vertical="center" wrapText="1"/>
    </xf>
    <xf numFmtId="165" fontId="3" fillId="2" borderId="25" xfId="1" applyFont="1" applyFill="1" applyBorder="1" applyAlignment="1">
      <alignment horizontal="center" vertical="center"/>
    </xf>
    <xf numFmtId="165" fontId="3" fillId="2" borderId="5" xfId="1" applyFont="1" applyFill="1" applyBorder="1" applyAlignment="1">
      <alignment vertical="center"/>
    </xf>
    <xf numFmtId="40" fontId="2" fillId="9" borderId="5" xfId="27" applyNumberFormat="1" applyFont="1" applyFill="1" applyBorder="1" applyAlignment="1" applyProtection="1">
      <alignment vertical="center"/>
      <protection locked="0"/>
    </xf>
    <xf numFmtId="165" fontId="2" fillId="2" borderId="27" xfId="1" applyFont="1" applyFill="1" applyBorder="1" applyAlignment="1">
      <alignment horizontal="center" vertical="center"/>
    </xf>
    <xf numFmtId="165" fontId="2" fillId="2" borderId="28" xfId="1" applyFont="1" applyFill="1" applyBorder="1" applyAlignment="1">
      <alignment horizontal="center" vertical="center"/>
    </xf>
    <xf numFmtId="40" fontId="2" fillId="8" borderId="5" xfId="27" applyNumberFormat="1" applyFont="1" applyFill="1" applyBorder="1" applyAlignment="1" applyProtection="1">
      <alignment vertical="center"/>
      <protection locked="0"/>
    </xf>
    <xf numFmtId="4" fontId="12" fillId="2" borderId="3" xfId="0" applyNumberFormat="1" applyFont="1" applyFill="1" applyBorder="1" applyAlignment="1" applyProtection="1">
      <alignment horizontal="center" vertical="top" wrapText="1"/>
    </xf>
    <xf numFmtId="165" fontId="3" fillId="2" borderId="0" xfId="1" applyFont="1" applyFill="1" applyBorder="1" applyAlignment="1">
      <alignment vertical="center"/>
    </xf>
    <xf numFmtId="165" fontId="3" fillId="2" borderId="4" xfId="1" applyFont="1" applyFill="1" applyBorder="1" applyAlignment="1" applyProtection="1">
      <alignment vertical="center"/>
      <protection locked="0"/>
    </xf>
    <xf numFmtId="165" fontId="3" fillId="2" borderId="25" xfId="1" applyFont="1" applyFill="1" applyBorder="1" applyAlignment="1" applyProtection="1">
      <alignment vertical="center"/>
      <protection locked="0"/>
    </xf>
    <xf numFmtId="0" fontId="0" fillId="0" borderId="25" xfId="0" applyBorder="1" applyAlignment="1">
      <alignment vertical="center"/>
    </xf>
    <xf numFmtId="40" fontId="2" fillId="8" borderId="25" xfId="27" applyNumberFormat="1" applyFont="1" applyFill="1" applyBorder="1" applyAlignment="1" applyProtection="1">
      <alignment vertical="center"/>
      <protection locked="0"/>
    </xf>
    <xf numFmtId="165" fontId="2" fillId="2" borderId="25" xfId="1" applyFont="1" applyFill="1" applyBorder="1" applyAlignment="1" applyProtection="1">
      <alignment horizontal="center" vertical="center" wrapText="1"/>
    </xf>
    <xf numFmtId="49" fontId="2" fillId="2" borderId="3" xfId="15" applyNumberFormat="1" applyFont="1" applyFill="1" applyBorder="1" applyAlignment="1" applyProtection="1">
      <alignment vertical="center" wrapText="1"/>
    </xf>
    <xf numFmtId="165" fontId="3" fillId="2" borderId="0" xfId="1" applyFont="1" applyFill="1" applyBorder="1" applyAlignment="1" applyProtection="1">
      <alignment horizontal="right" vertical="center"/>
    </xf>
    <xf numFmtId="2" fontId="2" fillId="2" borderId="3" xfId="15" applyNumberFormat="1" applyFont="1" applyFill="1" applyBorder="1" applyAlignment="1" applyProtection="1">
      <alignment horizontal="center" vertical="center" wrapText="1"/>
    </xf>
    <xf numFmtId="165" fontId="2" fillId="10" borderId="3" xfId="1" applyFont="1" applyFill="1" applyBorder="1" applyAlignment="1" applyProtection="1">
      <alignment horizontal="right" vertical="center"/>
    </xf>
    <xf numFmtId="0" fontId="2" fillId="2" borderId="3" xfId="2" applyFont="1" applyFill="1" applyBorder="1" applyAlignment="1" applyProtection="1">
      <alignment vertical="center" wrapText="1"/>
    </xf>
    <xf numFmtId="2" fontId="2" fillId="2" borderId="3" xfId="1" applyNumberFormat="1" applyFont="1" applyFill="1" applyBorder="1" applyAlignment="1" applyProtection="1">
      <alignment horizontal="center" vertical="center"/>
    </xf>
    <xf numFmtId="165" fontId="3" fillId="10" borderId="3" xfId="1" applyFont="1" applyFill="1" applyBorder="1" applyAlignment="1" applyProtection="1">
      <alignment horizontal="right" vertical="center"/>
    </xf>
    <xf numFmtId="0" fontId="3" fillId="2" borderId="3" xfId="2" applyFont="1" applyFill="1" applyBorder="1" applyAlignment="1" applyProtection="1">
      <alignment vertical="center" wrapText="1"/>
    </xf>
    <xf numFmtId="2" fontId="3" fillId="2" borderId="3" xfId="1" applyNumberFormat="1" applyFont="1" applyFill="1" applyBorder="1" applyAlignment="1" applyProtection="1">
      <alignment horizontal="center" vertical="center"/>
    </xf>
    <xf numFmtId="165" fontId="3" fillId="2" borderId="25" xfId="1" applyFont="1" applyFill="1" applyBorder="1" applyAlignment="1" applyProtection="1">
      <alignment horizontal="center" vertical="center" wrapText="1"/>
    </xf>
    <xf numFmtId="0" fontId="2" fillId="2" borderId="3" xfId="11" applyFont="1" applyFill="1" applyBorder="1" applyAlignment="1" applyProtection="1">
      <alignment vertical="center"/>
    </xf>
    <xf numFmtId="0" fontId="3" fillId="2" borderId="3" xfId="10" applyFont="1" applyFill="1" applyBorder="1" applyAlignment="1" applyProtection="1">
      <alignment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2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165" fontId="3" fillId="2" borderId="0" xfId="1" applyFont="1" applyFill="1" applyBorder="1" applyAlignment="1" applyProtection="1">
      <alignment horizontal="center" vertical="center" wrapText="1"/>
    </xf>
    <xf numFmtId="1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17" fillId="2" borderId="3" xfId="0" applyNumberFormat="1" applyFont="1" applyFill="1" applyBorder="1" applyAlignment="1" applyProtection="1">
      <alignment vertical="center" wrapText="1"/>
    </xf>
    <xf numFmtId="2" fontId="18" fillId="2" borderId="3" xfId="1" applyNumberFormat="1" applyFont="1" applyFill="1" applyBorder="1" applyAlignment="1" applyProtection="1">
      <alignment horizontal="center" vertical="center"/>
    </xf>
    <xf numFmtId="165" fontId="3" fillId="10" borderId="4" xfId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165" fontId="3" fillId="2" borderId="6" xfId="1" applyFont="1" applyFill="1" applyBorder="1" applyAlignment="1" applyProtection="1">
      <alignment horizontal="right" vertical="center"/>
    </xf>
    <xf numFmtId="2" fontId="3" fillId="2" borderId="4" xfId="0" applyNumberFormat="1" applyFont="1" applyFill="1" applyBorder="1" applyAlignment="1" applyProtection="1">
      <alignment horizontal="center" vertical="center" wrapText="1"/>
    </xf>
    <xf numFmtId="165" fontId="3" fillId="10" borderId="2" xfId="1" applyFont="1" applyFill="1" applyBorder="1" applyAlignment="1" applyProtection="1">
      <alignment horizontal="right" vertical="center"/>
    </xf>
    <xf numFmtId="0" fontId="3" fillId="2" borderId="2" xfId="24" applyFont="1" applyFill="1" applyBorder="1" applyAlignment="1" applyProtection="1">
      <alignment vertical="center" wrapText="1"/>
    </xf>
    <xf numFmtId="165" fontId="3" fillId="2" borderId="29" xfId="1" applyFont="1" applyFill="1" applyBorder="1" applyAlignment="1" applyProtection="1">
      <alignment horizontal="right" vertical="center"/>
    </xf>
    <xf numFmtId="2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24" applyFont="1" applyFill="1" applyBorder="1" applyAlignment="1" applyProtection="1">
      <alignment vertical="center" wrapText="1"/>
    </xf>
    <xf numFmtId="49" fontId="2" fillId="2" borderId="3" xfId="15" applyNumberFormat="1" applyFont="1" applyFill="1" applyBorder="1" applyAlignment="1" applyProtection="1">
      <alignment horizontal="left" vertical="center" wrapText="1"/>
    </xf>
    <xf numFmtId="165" fontId="3" fillId="2" borderId="0" xfId="1" applyFont="1" applyFill="1" applyBorder="1" applyAlignment="1" applyProtection="1">
      <alignment horizontal="center" vertical="center"/>
    </xf>
    <xf numFmtId="2" fontId="2" fillId="2" borderId="3" xfId="1" applyNumberFormat="1" applyFont="1" applyFill="1" applyBorder="1" applyAlignment="1" applyProtection="1">
      <alignment horizontal="center" vertical="center" wrapText="1"/>
    </xf>
    <xf numFmtId="165" fontId="3" fillId="7" borderId="25" xfId="1" applyFont="1" applyFill="1" applyBorder="1" applyAlignment="1" applyProtection="1">
      <alignment horizontal="center" vertical="center"/>
    </xf>
    <xf numFmtId="39" fontId="2" fillId="7" borderId="3" xfId="3" applyFont="1" applyFill="1" applyBorder="1" applyAlignment="1" applyProtection="1">
      <alignment horizontal="center" vertical="center"/>
    </xf>
    <xf numFmtId="165" fontId="3" fillId="7" borderId="0" xfId="1" applyFont="1" applyFill="1" applyBorder="1" applyAlignment="1" applyProtection="1">
      <alignment horizontal="center" vertical="center"/>
    </xf>
    <xf numFmtId="2" fontId="3" fillId="7" borderId="3" xfId="1" applyNumberFormat="1" applyFont="1" applyFill="1" applyBorder="1" applyAlignment="1" applyProtection="1">
      <alignment horizontal="center" vertical="center"/>
    </xf>
    <xf numFmtId="2" fontId="3" fillId="2" borderId="3" xfId="1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166" fontId="3" fillId="2" borderId="3" xfId="0" applyNumberFormat="1" applyFont="1" applyFill="1" applyBorder="1" applyAlignment="1" applyProtection="1">
      <alignment horizontal="right" vertical="top" wrapText="1"/>
    </xf>
    <xf numFmtId="166" fontId="3" fillId="2" borderId="3" xfId="0" applyNumberFormat="1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righ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0" fontId="12" fillId="2" borderId="3" xfId="0" applyFont="1" applyFill="1" applyBorder="1" applyAlignment="1" applyProtection="1">
      <alignment horizontal="left" vertical="top" wrapText="1"/>
    </xf>
    <xf numFmtId="179" fontId="12" fillId="2" borderId="3" xfId="0" applyNumberFormat="1" applyFont="1" applyFill="1" applyBorder="1" applyAlignment="1" applyProtection="1">
      <alignment horizontal="right" vertical="top" wrapText="1"/>
    </xf>
    <xf numFmtId="0" fontId="18" fillId="2" borderId="3" xfId="0" applyFont="1" applyFill="1" applyBorder="1" applyAlignment="1" applyProtection="1">
      <alignment vertical="top" wrapText="1"/>
    </xf>
    <xf numFmtId="0" fontId="18" fillId="2" borderId="3" xfId="0" applyFont="1" applyFill="1" applyBorder="1" applyAlignment="1" applyProtection="1">
      <alignment horizontal="center" vertical="top" wrapText="1"/>
    </xf>
    <xf numFmtId="178" fontId="18" fillId="2" borderId="3" xfId="0" applyNumberFormat="1" applyFont="1" applyFill="1" applyBorder="1" applyAlignment="1" applyProtection="1">
      <alignment horizontal="right" vertical="top" wrapText="1"/>
    </xf>
    <xf numFmtId="49" fontId="12" fillId="2" borderId="3" xfId="0" applyNumberFormat="1" applyFont="1" applyFill="1" applyBorder="1" applyAlignment="1" applyProtection="1">
      <alignment horizontal="left" vertical="top" wrapText="1"/>
    </xf>
    <xf numFmtId="0" fontId="18" fillId="2" borderId="3" xfId="0" applyFont="1" applyFill="1" applyBorder="1" applyAlignment="1" applyProtection="1">
      <alignment horizontal="right" vertical="top" wrapText="1"/>
    </xf>
    <xf numFmtId="0" fontId="12" fillId="2" borderId="3" xfId="0" applyFont="1" applyFill="1" applyBorder="1" applyAlignment="1" applyProtection="1">
      <alignment horizontal="right" vertical="top" wrapText="1"/>
    </xf>
    <xf numFmtId="0" fontId="17" fillId="2" borderId="3" xfId="0" applyFont="1" applyFill="1" applyBorder="1" applyAlignment="1" applyProtection="1">
      <alignment vertical="top" wrapText="1"/>
    </xf>
    <xf numFmtId="0" fontId="3" fillId="2" borderId="3" xfId="0" applyFont="1" applyFill="1" applyBorder="1" applyAlignment="1" applyProtection="1">
      <alignment vertical="top" wrapText="1"/>
    </xf>
    <xf numFmtId="0" fontId="3" fillId="2" borderId="3" xfId="35" applyFont="1" applyFill="1" applyBorder="1" applyAlignment="1" applyProtection="1">
      <alignment vertical="top" wrapText="1"/>
    </xf>
    <xf numFmtId="0" fontId="3" fillId="2" borderId="3" xfId="0" applyFont="1" applyFill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18" fillId="2" borderId="4" xfId="0" applyFont="1" applyFill="1" applyBorder="1" applyAlignment="1" applyProtection="1">
      <alignment vertical="top" wrapText="1"/>
    </xf>
    <xf numFmtId="0" fontId="18" fillId="2" borderId="4" xfId="0" applyFont="1" applyFill="1" applyBorder="1" applyAlignment="1" applyProtection="1">
      <alignment horizontal="center" vertical="top" wrapText="1"/>
    </xf>
    <xf numFmtId="39" fontId="2" fillId="2" borderId="3" xfId="0" applyNumberFormat="1" applyFont="1" applyFill="1" applyBorder="1" applyAlignment="1" applyProtection="1">
      <alignment vertical="top" wrapText="1"/>
    </xf>
    <xf numFmtId="39" fontId="3" fillId="2" borderId="3" xfId="0" applyNumberFormat="1" applyFont="1" applyFill="1" applyBorder="1" applyAlignment="1" applyProtection="1">
      <alignment vertical="top" wrapText="1"/>
    </xf>
    <xf numFmtId="165" fontId="3" fillId="2" borderId="3" xfId="1" applyFont="1" applyFill="1" applyBorder="1" applyAlignment="1" applyProtection="1">
      <alignment horizontal="center" vertical="center"/>
    </xf>
    <xf numFmtId="39" fontId="2" fillId="2" borderId="0" xfId="3" applyFont="1" applyFill="1" applyBorder="1" applyAlignment="1" applyProtection="1">
      <alignment horizontal="center" vertical="center"/>
    </xf>
    <xf numFmtId="165" fontId="3" fillId="2" borderId="25" xfId="1" applyFont="1" applyFill="1" applyBorder="1" applyAlignment="1" applyProtection="1">
      <alignment horizontal="center" vertical="center"/>
    </xf>
    <xf numFmtId="2" fontId="3" fillId="2" borderId="25" xfId="1" applyNumberFormat="1" applyFont="1" applyFill="1" applyBorder="1" applyAlignment="1" applyProtection="1">
      <alignment horizontal="center" vertical="center"/>
    </xf>
    <xf numFmtId="169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wrapText="1"/>
    </xf>
    <xf numFmtId="39" fontId="3" fillId="2" borderId="3" xfId="0" applyNumberFormat="1" applyFont="1" applyFill="1" applyBorder="1" applyAlignment="1" applyProtection="1">
      <alignment horizontal="right" vertical="center"/>
    </xf>
    <xf numFmtId="169" fontId="3" fillId="2" borderId="3" xfId="0" applyNumberFormat="1" applyFont="1" applyFill="1" applyBorder="1" applyAlignment="1" applyProtection="1">
      <alignment horizontal="center" vertical="center"/>
    </xf>
    <xf numFmtId="169" fontId="2" fillId="2" borderId="3" xfId="0" applyNumberFormat="1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169" fontId="3" fillId="2" borderId="3" xfId="0" applyNumberFormat="1" applyFont="1" applyFill="1" applyBorder="1" applyAlignment="1" applyProtection="1">
      <alignment horizontal="center" vertical="center" wrapText="1"/>
    </xf>
    <xf numFmtId="39" fontId="3" fillId="2" borderId="0" xfId="0" applyNumberFormat="1" applyFont="1" applyFill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wrapText="1"/>
    </xf>
    <xf numFmtId="177" fontId="3" fillId="2" borderId="3" xfId="0" applyNumberFormat="1" applyFont="1" applyFill="1" applyBorder="1" applyAlignment="1" applyProtection="1">
      <alignment vertical="center" wrapText="1"/>
    </xf>
    <xf numFmtId="39" fontId="3" fillId="2" borderId="3" xfId="0" applyNumberFormat="1" applyFont="1" applyFill="1" applyBorder="1" applyAlignment="1" applyProtection="1">
      <alignment horizontal="right" vertical="center" wrapText="1"/>
    </xf>
    <xf numFmtId="176" fontId="2" fillId="2" borderId="3" xfId="0" applyNumberFormat="1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 wrapText="1"/>
    </xf>
    <xf numFmtId="169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vertical="top"/>
    </xf>
    <xf numFmtId="165" fontId="3" fillId="0" borderId="3" xfId="1" applyFont="1" applyFill="1" applyBorder="1" applyAlignment="1" applyProtection="1">
      <alignment horizontal="center" vertical="center"/>
    </xf>
    <xf numFmtId="39" fontId="2" fillId="0" borderId="3" xfId="3" applyFont="1" applyFill="1" applyBorder="1" applyAlignment="1" applyProtection="1">
      <alignment horizontal="center" vertical="center"/>
    </xf>
    <xf numFmtId="2" fontId="3" fillId="0" borderId="3" xfId="1" applyNumberFormat="1" applyFont="1" applyFill="1" applyBorder="1" applyAlignment="1" applyProtection="1">
      <alignment horizontal="center" vertical="center"/>
    </xf>
    <xf numFmtId="165" fontId="2" fillId="10" borderId="3" xfId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vertical="center" wrapText="1"/>
    </xf>
    <xf numFmtId="0" fontId="3" fillId="2" borderId="3" xfId="9" applyFont="1" applyFill="1" applyBorder="1" applyAlignment="1" applyProtection="1">
      <alignment vertical="center" wrapText="1"/>
    </xf>
    <xf numFmtId="39" fontId="2" fillId="2" borderId="3" xfId="3" applyFont="1" applyFill="1" applyBorder="1" applyAlignment="1" applyProtection="1">
      <alignment horizontal="center" vertical="center"/>
    </xf>
    <xf numFmtId="165" fontId="3" fillId="2" borderId="26" xfId="1" applyFont="1" applyFill="1" applyBorder="1" applyAlignment="1" applyProtection="1">
      <alignment horizontal="center" vertical="center"/>
    </xf>
    <xf numFmtId="39" fontId="2" fillId="2" borderId="4" xfId="3" applyFont="1" applyFill="1" applyBorder="1" applyAlignment="1" applyProtection="1">
      <alignment horizontal="center" vertical="center"/>
    </xf>
    <xf numFmtId="165" fontId="3" fillId="2" borderId="6" xfId="1" applyFont="1" applyFill="1" applyBorder="1" applyAlignment="1" applyProtection="1">
      <alignment horizontal="center" vertical="center"/>
    </xf>
    <xf numFmtId="165" fontId="3" fillId="2" borderId="4" xfId="1" applyFont="1" applyFill="1" applyBorder="1" applyAlignment="1" applyProtection="1">
      <alignment horizontal="center" vertical="center"/>
    </xf>
    <xf numFmtId="165" fontId="3" fillId="2" borderId="2" xfId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165" fontId="2" fillId="2" borderId="2" xfId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right" vertical="center"/>
    </xf>
    <xf numFmtId="0" fontId="3" fillId="2" borderId="3" xfId="0" applyFont="1" applyFill="1" applyBorder="1" applyAlignment="1" applyProtection="1">
      <alignment horizontal="right" vertical="center"/>
    </xf>
    <xf numFmtId="167" fontId="3" fillId="2" borderId="0" xfId="31" applyNumberFormat="1" applyFont="1" applyFill="1" applyBorder="1" applyAlignment="1" applyProtection="1">
      <alignment horizontal="center" vertical="center"/>
    </xf>
    <xf numFmtId="165" fontId="2" fillId="2" borderId="25" xfId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right" vertical="center"/>
    </xf>
    <xf numFmtId="165" fontId="2" fillId="2" borderId="0" xfId="1" applyFont="1" applyFill="1" applyBorder="1" applyAlignment="1" applyProtection="1">
      <alignment horizontal="center" vertical="center"/>
    </xf>
    <xf numFmtId="165" fontId="2" fillId="2" borderId="3" xfId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right" vertical="center" wrapText="1"/>
    </xf>
    <xf numFmtId="0" fontId="3" fillId="2" borderId="3" xfId="0" applyFont="1" applyFill="1" applyBorder="1" applyAlignment="1" applyProtection="1">
      <alignment horizontal="right" vertical="center" wrapText="1"/>
    </xf>
    <xf numFmtId="165" fontId="3" fillId="2" borderId="26" xfId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right" vertical="center" wrapText="1"/>
    </xf>
    <xf numFmtId="165" fontId="3" fillId="2" borderId="6" xfId="1" applyFont="1" applyFill="1" applyBorder="1" applyAlignment="1" applyProtection="1">
      <alignment horizontal="center" vertical="center" wrapText="1"/>
    </xf>
    <xf numFmtId="166" fontId="3" fillId="2" borderId="4" xfId="0" applyNumberFormat="1" applyFont="1" applyFill="1" applyBorder="1" applyAlignment="1" applyProtection="1">
      <alignment horizontal="center" vertical="center" wrapText="1"/>
    </xf>
    <xf numFmtId="165" fontId="3" fillId="2" borderId="3" xfId="1" applyFont="1" applyFill="1" applyBorder="1" applyAlignment="1" applyProtection="1">
      <alignment horizontal="right" vertical="center" wrapText="1"/>
      <protection locked="0"/>
    </xf>
    <xf numFmtId="165" fontId="6" fillId="2" borderId="3" xfId="1" applyFont="1" applyFill="1" applyBorder="1" applyAlignment="1" applyProtection="1">
      <alignment horizontal="right" vertical="center" wrapText="1"/>
      <protection locked="0"/>
    </xf>
    <xf numFmtId="165" fontId="2" fillId="2" borderId="3" xfId="1" applyFont="1" applyFill="1" applyBorder="1" applyAlignment="1" applyProtection="1">
      <alignment vertical="center" wrapText="1"/>
      <protection locked="0"/>
    </xf>
    <xf numFmtId="165" fontId="3" fillId="2" borderId="3" xfId="1" applyFont="1" applyFill="1" applyBorder="1" applyAlignment="1" applyProtection="1">
      <alignment horizontal="center" vertical="center" wrapText="1"/>
      <protection locked="0"/>
    </xf>
    <xf numFmtId="165" fontId="3" fillId="2" borderId="4" xfId="1" applyFont="1" applyFill="1" applyBorder="1" applyAlignment="1" applyProtection="1">
      <alignment horizontal="right" vertical="center" wrapText="1"/>
      <protection locked="0"/>
    </xf>
    <xf numFmtId="165" fontId="3" fillId="2" borderId="2" xfId="1" applyFont="1" applyFill="1" applyBorder="1" applyAlignment="1" applyProtection="1">
      <alignment horizontal="right" vertical="center" wrapText="1"/>
      <protection locked="0"/>
    </xf>
    <xf numFmtId="165" fontId="3" fillId="2" borderId="5" xfId="1" applyFont="1" applyFill="1" applyBorder="1" applyAlignment="1" applyProtection="1">
      <alignment vertical="center" wrapText="1"/>
      <protection locked="0"/>
    </xf>
    <xf numFmtId="165" fontId="3" fillId="7" borderId="3" xfId="1" applyFont="1" applyFill="1" applyBorder="1" applyAlignment="1" applyProtection="1">
      <alignment horizontal="right" vertical="center" wrapText="1"/>
      <protection locked="0"/>
    </xf>
    <xf numFmtId="4" fontId="3" fillId="2" borderId="3" xfId="12" applyNumberFormat="1" applyFont="1" applyFill="1" applyBorder="1" applyAlignment="1" applyProtection="1">
      <alignment horizontal="right" vertical="top" wrapText="1"/>
      <protection locked="0"/>
    </xf>
    <xf numFmtId="4" fontId="3" fillId="2" borderId="3" xfId="12" applyNumberFormat="1" applyFont="1" applyFill="1" applyBorder="1" applyAlignment="1" applyProtection="1">
      <alignment vertical="top" wrapText="1"/>
      <protection locked="0"/>
    </xf>
    <xf numFmtId="2" fontId="3" fillId="7" borderId="3" xfId="1" applyNumberFormat="1" applyFont="1" applyFill="1" applyBorder="1" applyAlignment="1" applyProtection="1">
      <alignment horizontal="center" vertical="center"/>
      <protection locked="0"/>
    </xf>
    <xf numFmtId="175" fontId="3" fillId="2" borderId="3" xfId="0" applyNumberFormat="1" applyFont="1" applyFill="1" applyBorder="1" applyAlignment="1" applyProtection="1">
      <alignment horizontal="center" vertical="center"/>
      <protection locked="0"/>
    </xf>
    <xf numFmtId="165" fontId="3" fillId="0" borderId="3" xfId="1" applyFont="1" applyFill="1" applyBorder="1" applyAlignment="1" applyProtection="1">
      <alignment horizontal="right" vertical="center" wrapText="1"/>
      <protection locked="0"/>
    </xf>
    <xf numFmtId="165" fontId="2" fillId="0" borderId="3" xfId="1" applyFont="1" applyFill="1" applyBorder="1" applyAlignment="1" applyProtection="1">
      <alignment horizontal="right" vertical="center" wrapText="1"/>
      <protection locked="0"/>
    </xf>
    <xf numFmtId="165" fontId="3" fillId="2" borderId="5" xfId="1" applyFont="1" applyFill="1" applyBorder="1" applyAlignment="1" applyProtection="1">
      <alignment horizontal="right" vertical="center" wrapText="1"/>
      <protection locked="0"/>
    </xf>
    <xf numFmtId="165" fontId="2" fillId="2" borderId="24" xfId="1" applyFont="1" applyFill="1" applyBorder="1" applyAlignment="1" applyProtection="1">
      <alignment horizontal="right" vertical="center"/>
      <protection locked="0"/>
    </xf>
    <xf numFmtId="165" fontId="2" fillId="2" borderId="2" xfId="1" applyFont="1" applyFill="1" applyBorder="1" applyAlignment="1" applyProtection="1">
      <alignment vertical="center"/>
      <protection locked="0"/>
    </xf>
    <xf numFmtId="165" fontId="2" fillId="2" borderId="3" xfId="1" applyFont="1" applyFill="1" applyBorder="1" applyAlignment="1" applyProtection="1">
      <alignment vertical="center"/>
      <protection locked="0"/>
    </xf>
    <xf numFmtId="165" fontId="3" fillId="2" borderId="3" xfId="1" applyFont="1" applyFill="1" applyBorder="1" applyAlignment="1" applyProtection="1">
      <alignment horizontal="right" vertical="center"/>
      <protection locked="0"/>
    </xf>
    <xf numFmtId="165" fontId="2" fillId="2" borderId="4" xfId="1" applyFont="1" applyFill="1" applyBorder="1" applyAlignment="1" applyProtection="1">
      <alignment vertical="center" wrapText="1"/>
      <protection locked="0"/>
    </xf>
    <xf numFmtId="165" fontId="3" fillId="2" borderId="0" xfId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12" fillId="2" borderId="3" xfId="0" applyFont="1" applyFill="1" applyBorder="1" applyAlignment="1" applyProtection="1">
      <alignment vertical="top" wrapText="1"/>
    </xf>
    <xf numFmtId="166" fontId="3" fillId="5" borderId="0" xfId="22" applyNumberFormat="1" applyFill="1" applyAlignment="1">
      <alignment horizontal="center"/>
    </xf>
    <xf numFmtId="0" fontId="2" fillId="5" borderId="8" xfId="22" applyFont="1" applyFill="1" applyBorder="1" applyAlignment="1">
      <alignment horizontal="center"/>
    </xf>
    <xf numFmtId="0" fontId="2" fillId="5" borderId="9" xfId="22" applyFont="1" applyFill="1" applyBorder="1" applyAlignment="1">
      <alignment horizontal="center"/>
    </xf>
    <xf numFmtId="166" fontId="10" fillId="5" borderId="0" xfId="22" applyNumberFormat="1" applyFont="1" applyFill="1" applyAlignment="1">
      <alignment horizontal="left"/>
    </xf>
  </cellXfs>
  <cellStyles count="42">
    <cellStyle name="Comma 3" xfId="39"/>
    <cellStyle name="Comma_ANALISIS EL PUERTO" xfId="37"/>
    <cellStyle name="Millares" xfId="1" builtinId="3"/>
    <cellStyle name="Millares 10" xfId="12"/>
    <cellStyle name="Millares 10 4" xfId="34"/>
    <cellStyle name="Millares 11" xfId="19"/>
    <cellStyle name="Millares 13" xfId="36"/>
    <cellStyle name="Millares 14" xfId="4"/>
    <cellStyle name="Millares 15" xfId="26"/>
    <cellStyle name="Millares 16" xfId="40"/>
    <cellStyle name="Millares 2" xfId="14"/>
    <cellStyle name="Millares 2 11" xfId="27"/>
    <cellStyle name="Millares 2 2" xfId="8"/>
    <cellStyle name="Millares 2 2 2" xfId="5"/>
    <cellStyle name="Millares 2 2 2 4" xfId="29"/>
    <cellStyle name="Millares 3" xfId="38"/>
    <cellStyle name="Millares 3 3" xfId="17"/>
    <cellStyle name="Millares 4" xfId="16"/>
    <cellStyle name="Millares 5" xfId="18"/>
    <cellStyle name="Millares 5 2" xfId="33"/>
    <cellStyle name="Millares 5 2 2" xfId="41"/>
    <cellStyle name="Millares 5 3" xfId="23"/>
    <cellStyle name="Millares 5 3 2" xfId="20"/>
    <cellStyle name="Millares 7 2" xfId="30"/>
    <cellStyle name="Millares 9" xfId="13"/>
    <cellStyle name="Normal" xfId="0" builtinId="0"/>
    <cellStyle name="Normal 10" xfId="6"/>
    <cellStyle name="Normal 10 2" xfId="25"/>
    <cellStyle name="Normal 13 2" xfId="10"/>
    <cellStyle name="Normal 2 2" xfId="2"/>
    <cellStyle name="Normal 2 2 2" xfId="32"/>
    <cellStyle name="Normal 2 3" xfId="11"/>
    <cellStyle name="Normal 3" xfId="3"/>
    <cellStyle name="Normal 44" xfId="28"/>
    <cellStyle name="Normal 5" xfId="7"/>
    <cellStyle name="Normal_ANALISIS EL PUERTO" xfId="24"/>
    <cellStyle name="Normal_ANALISIS EL PUERTO 2" xfId="35"/>
    <cellStyle name="Normal_Presupuesto Terminaciones Edificio Mantenimiento Nave I " xfId="9"/>
    <cellStyle name="Normal_rec 2 al 98-05 terminacion ac. la cueva de cevicos 2da. etapa ac. mult. guanabano- cruce de maguaca parte b y guanabano como ext. al ac. la cueva de cevico 1" xfId="15"/>
    <cellStyle name="Normal_VOLUMETRIA EXTENSION 3 AC. SALCEDO" xfId="22"/>
    <cellStyle name="Porcentaje" xfId="31" builtinId="5"/>
    <cellStyle name="Porcentaje 2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3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4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5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9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20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21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23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24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25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26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27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29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30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33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34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35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36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38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39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40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41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42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43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44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47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48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49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50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51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52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53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54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55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56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57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58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59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60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61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62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63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64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65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66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67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68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69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71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72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73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74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75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76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77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78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79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80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81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82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83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84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195</xdr:row>
      <xdr:rowOff>0</xdr:rowOff>
    </xdr:from>
    <xdr:to>
      <xdr:col>1</xdr:col>
      <xdr:colOff>3285153</xdr:colOff>
      <xdr:row>196</xdr:row>
      <xdr:rowOff>114301</xdr:rowOff>
    </xdr:to>
    <xdr:sp macro="" textlink="">
      <xdr:nvSpPr>
        <xdr:cNvPr id="85" name="Text Box 9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1905000" y="61598175"/>
          <a:ext cx="1980228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195</xdr:row>
      <xdr:rowOff>0</xdr:rowOff>
    </xdr:from>
    <xdr:to>
      <xdr:col>1</xdr:col>
      <xdr:colOff>3285153</xdr:colOff>
      <xdr:row>196</xdr:row>
      <xdr:rowOff>104776</xdr:rowOff>
    </xdr:to>
    <xdr:sp macro="" textlink="">
      <xdr:nvSpPr>
        <xdr:cNvPr id="86" name="Text Box 8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1905000" y="61598175"/>
          <a:ext cx="1980228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195</xdr:row>
      <xdr:rowOff>0</xdr:rowOff>
    </xdr:from>
    <xdr:to>
      <xdr:col>1</xdr:col>
      <xdr:colOff>3285153</xdr:colOff>
      <xdr:row>196</xdr:row>
      <xdr:rowOff>104776</xdr:rowOff>
    </xdr:to>
    <xdr:sp macro="" textlink="">
      <xdr:nvSpPr>
        <xdr:cNvPr id="87" name="Text Box 9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1905000" y="61598175"/>
          <a:ext cx="1980228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195</xdr:row>
      <xdr:rowOff>0</xdr:rowOff>
    </xdr:from>
    <xdr:to>
      <xdr:col>1</xdr:col>
      <xdr:colOff>3285153</xdr:colOff>
      <xdr:row>196</xdr:row>
      <xdr:rowOff>114301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1905000" y="61598175"/>
          <a:ext cx="1980228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195</xdr:row>
      <xdr:rowOff>0</xdr:rowOff>
    </xdr:from>
    <xdr:to>
      <xdr:col>1</xdr:col>
      <xdr:colOff>3285153</xdr:colOff>
      <xdr:row>196</xdr:row>
      <xdr:rowOff>114301</xdr:rowOff>
    </xdr:to>
    <xdr:sp macro="" textlink="">
      <xdr:nvSpPr>
        <xdr:cNvPr id="89" name="Text Box 9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1905000" y="61598175"/>
          <a:ext cx="1980228" cy="304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195</xdr:row>
      <xdr:rowOff>0</xdr:rowOff>
    </xdr:from>
    <xdr:to>
      <xdr:col>1</xdr:col>
      <xdr:colOff>3285153</xdr:colOff>
      <xdr:row>196</xdr:row>
      <xdr:rowOff>104776</xdr:rowOff>
    </xdr:to>
    <xdr:sp macro="" textlink="">
      <xdr:nvSpPr>
        <xdr:cNvPr id="90" name="Text Box 8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1905000" y="61598175"/>
          <a:ext cx="1980228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195</xdr:row>
      <xdr:rowOff>0</xdr:rowOff>
    </xdr:from>
    <xdr:to>
      <xdr:col>1</xdr:col>
      <xdr:colOff>3285153</xdr:colOff>
      <xdr:row>196</xdr:row>
      <xdr:rowOff>104776</xdr:rowOff>
    </xdr:to>
    <xdr:sp macro="" textlink="">
      <xdr:nvSpPr>
        <xdr:cNvPr id="91" name="Text Box 9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1905000" y="61598175"/>
          <a:ext cx="1980228" cy="295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98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99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00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02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03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04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05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10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11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12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13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14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15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17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18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19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20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21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22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23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24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25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27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28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29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30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31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32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33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34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35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39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40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41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42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43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45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48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49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50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51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52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53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55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57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58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59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60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61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62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64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65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0</xdr:row>
      <xdr:rowOff>0</xdr:rowOff>
    </xdr:from>
    <xdr:ext cx="0" cy="790575"/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1905000" y="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6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69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7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71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7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73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7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75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76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77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7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79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81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8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83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8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85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86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87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89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91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9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93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9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95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96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97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19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199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0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01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0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03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05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06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07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0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09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1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11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1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13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1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15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16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17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1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19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21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2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23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2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25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26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27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29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3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31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3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33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3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35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36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37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3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39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41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4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43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4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45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46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47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4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49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5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51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5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53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5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55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56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57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5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59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61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6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63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6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65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66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67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6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7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71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7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73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7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75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76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77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7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79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8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81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8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83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8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85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86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87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88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89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90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91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92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93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94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95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96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9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298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29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00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0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02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04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05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06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0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08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10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1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12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13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14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15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16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1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18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20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2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22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24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25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26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2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28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30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3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32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33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34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35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36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3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38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3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40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4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42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44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45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46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4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48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4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50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5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52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53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54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55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56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5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58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5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60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6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62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63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64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65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66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6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70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72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74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75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76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7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78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7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80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8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82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84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85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86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8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88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8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90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9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92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93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94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95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96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9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398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400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40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402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403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404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405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406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40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408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40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410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41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412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413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414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415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416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417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418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419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420" name="Text Box 32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152400</xdr:rowOff>
    </xdr:to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3038475" y="2443162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90</xdr:row>
      <xdr:rowOff>0</xdr:rowOff>
    </xdr:from>
    <xdr:to>
      <xdr:col>1</xdr:col>
      <xdr:colOff>2438400</xdr:colOff>
      <xdr:row>90</xdr:row>
      <xdr:rowOff>114300</xdr:rowOff>
    </xdr:to>
    <xdr:sp macro="" textlink="">
      <xdr:nvSpPr>
        <xdr:cNvPr id="422" name="Text Box 63"/>
        <xdr:cNvSpPr txBox="1">
          <a:spLocks noChangeArrowheads="1"/>
        </xdr:cNvSpPr>
      </xdr:nvSpPr>
      <xdr:spPr bwMode="auto">
        <a:xfrm>
          <a:off x="3038475" y="24431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"/>
  <sheetViews>
    <sheetView tabSelected="1" view="pageBreakPreview" topLeftCell="A37" zoomScale="98" zoomScaleNormal="100" zoomScaleSheetLayoutView="98" workbookViewId="0">
      <selection activeCell="H19" sqref="H19"/>
    </sheetView>
  </sheetViews>
  <sheetFormatPr baseColWidth="10" defaultColWidth="9.140625" defaultRowHeight="15" x14ac:dyDescent="0.25"/>
  <cols>
    <col min="1" max="1" width="9" style="83" bestFit="1" customWidth="1"/>
    <col min="2" max="2" width="54.7109375" style="80" customWidth="1"/>
    <col min="3" max="3" width="12.7109375" style="83" customWidth="1"/>
    <col min="4" max="4" width="7.140625" style="83" customWidth="1"/>
    <col min="5" max="5" width="15.28515625" style="104" bestFit="1" customWidth="1"/>
    <col min="6" max="6" width="16.85546875" style="104" bestFit="1" customWidth="1"/>
    <col min="7" max="7" width="16.85546875" style="1" bestFit="1" customWidth="1"/>
    <col min="8" max="8" width="14.5703125" style="1" bestFit="1" customWidth="1"/>
    <col min="9" max="9" width="13.140625" style="1" bestFit="1" customWidth="1"/>
    <col min="10" max="10" width="13" style="1" bestFit="1" customWidth="1"/>
    <col min="11" max="16384" width="9.140625" style="1"/>
  </cols>
  <sheetData>
    <row r="1" spans="1:6" x14ac:dyDescent="0.25">
      <c r="A1" s="243"/>
      <c r="B1" s="243"/>
      <c r="C1" s="243"/>
      <c r="D1" s="243"/>
      <c r="E1" s="243"/>
      <c r="F1" s="243"/>
    </row>
    <row r="2" spans="1:6" x14ac:dyDescent="0.25">
      <c r="A2" s="243"/>
      <c r="B2" s="243"/>
      <c r="C2" s="243"/>
      <c r="D2" s="243"/>
      <c r="E2" s="243"/>
      <c r="F2" s="243"/>
    </row>
    <row r="3" spans="1:6" x14ac:dyDescent="0.25">
      <c r="A3" s="243"/>
      <c r="B3" s="243"/>
      <c r="C3" s="243"/>
      <c r="D3" s="243"/>
      <c r="E3" s="243"/>
      <c r="F3" s="243"/>
    </row>
    <row r="4" spans="1:6" x14ac:dyDescent="0.25">
      <c r="A4" s="244" t="s">
        <v>201</v>
      </c>
      <c r="B4" s="244"/>
      <c r="C4" s="244"/>
      <c r="D4" s="244"/>
      <c r="E4" s="244"/>
      <c r="F4" s="244"/>
    </row>
    <row r="5" spans="1:6" ht="15" customHeight="1" x14ac:dyDescent="0.25">
      <c r="A5" s="244" t="s">
        <v>34</v>
      </c>
      <c r="B5" s="244"/>
      <c r="C5" s="85"/>
      <c r="D5" s="245" t="s">
        <v>105</v>
      </c>
      <c r="E5" s="245"/>
      <c r="F5" s="88"/>
    </row>
    <row r="6" spans="1:6" x14ac:dyDescent="0.25">
      <c r="A6" s="243"/>
      <c r="B6" s="243"/>
      <c r="C6" s="243"/>
      <c r="D6" s="243"/>
      <c r="E6" s="243"/>
      <c r="F6" s="243"/>
    </row>
    <row r="7" spans="1:6" x14ac:dyDescent="0.25">
      <c r="A7" s="100" t="s">
        <v>0</v>
      </c>
      <c r="B7" s="81" t="s">
        <v>1</v>
      </c>
      <c r="C7" s="87" t="s">
        <v>2</v>
      </c>
      <c r="D7" s="82" t="s">
        <v>3</v>
      </c>
      <c r="E7" s="82" t="s">
        <v>4</v>
      </c>
      <c r="F7" s="101" t="s">
        <v>5</v>
      </c>
    </row>
    <row r="8" spans="1:6" x14ac:dyDescent="0.25">
      <c r="A8" s="97"/>
      <c r="B8" s="5"/>
      <c r="D8" s="3"/>
      <c r="E8" s="2"/>
      <c r="F8" s="98"/>
    </row>
    <row r="9" spans="1:6" ht="38.25" x14ac:dyDescent="0.25">
      <c r="A9" s="109" t="s">
        <v>6</v>
      </c>
      <c r="B9" s="110" t="s">
        <v>108</v>
      </c>
      <c r="C9" s="111"/>
      <c r="D9" s="112"/>
      <c r="E9" s="84"/>
      <c r="F9" s="95"/>
    </row>
    <row r="10" spans="1:6" x14ac:dyDescent="0.25">
      <c r="A10" s="109"/>
      <c r="B10" s="110"/>
      <c r="C10" s="111"/>
      <c r="D10" s="112"/>
      <c r="E10" s="84"/>
      <c r="F10" s="95"/>
    </row>
    <row r="11" spans="1:6" x14ac:dyDescent="0.25">
      <c r="A11" s="113">
        <v>1</v>
      </c>
      <c r="B11" s="114" t="s">
        <v>92</v>
      </c>
      <c r="C11" s="111"/>
      <c r="D11" s="115"/>
      <c r="E11" s="4"/>
      <c r="F11" s="95"/>
    </row>
    <row r="12" spans="1:6" x14ac:dyDescent="0.25">
      <c r="A12" s="116">
        <f>+A11+0.01</f>
        <v>1.01</v>
      </c>
      <c r="B12" s="117" t="s">
        <v>93</v>
      </c>
      <c r="C12" s="111">
        <v>1</v>
      </c>
      <c r="D12" s="118" t="s">
        <v>39</v>
      </c>
      <c r="E12" s="222"/>
      <c r="F12" s="95">
        <f>ROUND(E12*C12,2)</f>
        <v>0</v>
      </c>
    </row>
    <row r="13" spans="1:6" x14ac:dyDescent="0.25">
      <c r="A13" s="116">
        <f>+A12+0.01</f>
        <v>1.02</v>
      </c>
      <c r="B13" s="117" t="s">
        <v>114</v>
      </c>
      <c r="C13" s="111">
        <v>145.83799999999999</v>
      </c>
      <c r="D13" s="118" t="s">
        <v>10</v>
      </c>
      <c r="E13" s="222"/>
      <c r="F13" s="95">
        <f>ROUND(E13*C13,2)</f>
        <v>0</v>
      </c>
    </row>
    <row r="14" spans="1:6" x14ac:dyDescent="0.25">
      <c r="A14" s="119"/>
      <c r="B14" s="117"/>
      <c r="C14" s="111"/>
      <c r="D14" s="118"/>
      <c r="E14" s="223"/>
      <c r="F14" s="95"/>
    </row>
    <row r="15" spans="1:6" x14ac:dyDescent="0.25">
      <c r="A15" s="113">
        <v>2</v>
      </c>
      <c r="B15" s="120" t="s">
        <v>33</v>
      </c>
      <c r="C15" s="111"/>
      <c r="D15" s="118"/>
      <c r="E15" s="222"/>
      <c r="F15" s="95"/>
    </row>
    <row r="16" spans="1:6" ht="25.5" x14ac:dyDescent="0.25">
      <c r="A16" s="116">
        <f>+A15+0.1</f>
        <v>2.1</v>
      </c>
      <c r="B16" s="121" t="s">
        <v>106</v>
      </c>
      <c r="C16" s="111">
        <v>203.78726145673591</v>
      </c>
      <c r="D16" s="118" t="s">
        <v>9</v>
      </c>
      <c r="E16" s="222"/>
      <c r="F16" s="95">
        <f t="shared" ref="F16:F51" si="0">ROUND(E16*C16,2)</f>
        <v>0</v>
      </c>
    </row>
    <row r="17" spans="1:7" x14ac:dyDescent="0.25">
      <c r="A17" s="116">
        <f t="shared" ref="A17:A20" si="1">+A16+0.1</f>
        <v>2.2000000000000002</v>
      </c>
      <c r="B17" s="121" t="s">
        <v>35</v>
      </c>
      <c r="C17" s="111">
        <v>475.50361006571706</v>
      </c>
      <c r="D17" s="118" t="s">
        <v>9</v>
      </c>
      <c r="E17" s="222"/>
      <c r="F17" s="95">
        <f t="shared" si="0"/>
        <v>0</v>
      </c>
    </row>
    <row r="18" spans="1:7" ht="25.5" x14ac:dyDescent="0.25">
      <c r="A18" s="116">
        <f t="shared" si="1"/>
        <v>2.3000000000000003</v>
      </c>
      <c r="B18" s="121" t="s">
        <v>100</v>
      </c>
      <c r="C18" s="111">
        <v>271.71634860898121</v>
      </c>
      <c r="D18" s="118" t="s">
        <v>9</v>
      </c>
      <c r="E18" s="222"/>
      <c r="F18" s="95">
        <f t="shared" si="0"/>
        <v>0</v>
      </c>
      <c r="G18" s="92"/>
    </row>
    <row r="19" spans="1:7" ht="25.5" x14ac:dyDescent="0.25">
      <c r="A19" s="116">
        <f t="shared" si="1"/>
        <v>2.4000000000000004</v>
      </c>
      <c r="B19" s="122" t="s">
        <v>107</v>
      </c>
      <c r="C19" s="111">
        <v>271.71634860898121</v>
      </c>
      <c r="D19" s="123" t="s">
        <v>9</v>
      </c>
      <c r="E19" s="222"/>
      <c r="F19" s="95">
        <f t="shared" si="0"/>
        <v>0</v>
      </c>
      <c r="G19" s="92"/>
    </row>
    <row r="20" spans="1:7" x14ac:dyDescent="0.25">
      <c r="A20" s="116">
        <f t="shared" si="1"/>
        <v>2.5000000000000004</v>
      </c>
      <c r="B20" s="121" t="s">
        <v>113</v>
      </c>
      <c r="C20" s="111">
        <v>570.60433207886058</v>
      </c>
      <c r="D20" s="118" t="s">
        <v>9</v>
      </c>
      <c r="E20" s="222"/>
      <c r="F20" s="95">
        <f t="shared" si="0"/>
        <v>0</v>
      </c>
    </row>
    <row r="21" spans="1:7" x14ac:dyDescent="0.25">
      <c r="A21" s="119"/>
      <c r="B21" s="124"/>
      <c r="C21" s="111"/>
      <c r="D21" s="123"/>
      <c r="E21" s="222"/>
      <c r="F21" s="95"/>
    </row>
    <row r="22" spans="1:7" x14ac:dyDescent="0.25">
      <c r="A22" s="113">
        <v>3</v>
      </c>
      <c r="B22" s="125" t="s">
        <v>101</v>
      </c>
      <c r="C22" s="111"/>
      <c r="D22" s="123"/>
      <c r="E22" s="222"/>
      <c r="F22" s="95"/>
    </row>
    <row r="23" spans="1:7" x14ac:dyDescent="0.25">
      <c r="A23" s="116">
        <f>+A22+0.1</f>
        <v>3.1</v>
      </c>
      <c r="B23" s="122" t="s">
        <v>94</v>
      </c>
      <c r="C23" s="111">
        <v>13.585817430449062</v>
      </c>
      <c r="D23" s="123" t="s">
        <v>9</v>
      </c>
      <c r="E23" s="222"/>
      <c r="F23" s="95">
        <f t="shared" si="0"/>
        <v>0</v>
      </c>
    </row>
    <row r="24" spans="1:7" ht="25.5" x14ac:dyDescent="0.25">
      <c r="A24" s="116">
        <f t="shared" ref="A24:A25" si="2">+A23+0.1</f>
        <v>3.2</v>
      </c>
      <c r="B24" s="122" t="s">
        <v>95</v>
      </c>
      <c r="C24" s="111">
        <v>24.542121809843461</v>
      </c>
      <c r="D24" s="123" t="s">
        <v>9</v>
      </c>
      <c r="E24" s="222"/>
      <c r="F24" s="95">
        <f t="shared" si="0"/>
        <v>0</v>
      </c>
    </row>
    <row r="25" spans="1:7" ht="25.5" x14ac:dyDescent="0.25">
      <c r="A25" s="116">
        <f t="shared" si="2"/>
        <v>3.3000000000000003</v>
      </c>
      <c r="B25" s="122" t="s">
        <v>96</v>
      </c>
      <c r="C25" s="111">
        <v>108.68653944359249</v>
      </c>
      <c r="D25" s="123" t="s">
        <v>9</v>
      </c>
      <c r="E25" s="222"/>
      <c r="F25" s="95">
        <f t="shared" si="0"/>
        <v>0</v>
      </c>
    </row>
    <row r="26" spans="1:7" x14ac:dyDescent="0.25">
      <c r="A26" s="119"/>
      <c r="B26" s="122"/>
      <c r="C26" s="111"/>
      <c r="D26" s="123"/>
      <c r="E26" s="222"/>
      <c r="F26" s="95"/>
    </row>
    <row r="27" spans="1:7" x14ac:dyDescent="0.25">
      <c r="A27" s="113">
        <v>4</v>
      </c>
      <c r="B27" s="126" t="s">
        <v>42</v>
      </c>
      <c r="C27" s="127"/>
      <c r="D27" s="128"/>
      <c r="E27" s="222"/>
      <c r="F27" s="95"/>
    </row>
    <row r="28" spans="1:7" ht="51" x14ac:dyDescent="0.25">
      <c r="A28" s="116">
        <f>+A27+0.1</f>
        <v>4.0999999999999996</v>
      </c>
      <c r="B28" s="129" t="s">
        <v>111</v>
      </c>
      <c r="C28" s="111">
        <v>1</v>
      </c>
      <c r="D28" s="128" t="s">
        <v>8</v>
      </c>
      <c r="E28" s="225"/>
      <c r="F28" s="95">
        <f t="shared" si="0"/>
        <v>0</v>
      </c>
    </row>
    <row r="29" spans="1:7" ht="51" x14ac:dyDescent="0.25">
      <c r="A29" s="116">
        <f>+A28+0.1</f>
        <v>4.1999999999999993</v>
      </c>
      <c r="B29" s="129" t="s">
        <v>112</v>
      </c>
      <c r="C29" s="111">
        <v>1</v>
      </c>
      <c r="D29" s="128" t="s">
        <v>8</v>
      </c>
      <c r="E29" s="225"/>
      <c r="F29" s="95">
        <f t="shared" si="0"/>
        <v>0</v>
      </c>
    </row>
    <row r="30" spans="1:7" x14ac:dyDescent="0.25">
      <c r="A30" s="116"/>
      <c r="B30" s="130"/>
      <c r="C30" s="111"/>
      <c r="D30" s="118"/>
      <c r="E30" s="90"/>
      <c r="F30" s="95"/>
    </row>
    <row r="31" spans="1:7" ht="25.5" x14ac:dyDescent="0.25">
      <c r="A31" s="113">
        <v>5</v>
      </c>
      <c r="B31" s="131" t="s">
        <v>90</v>
      </c>
      <c r="C31" s="111"/>
      <c r="D31" s="132"/>
      <c r="E31" s="90"/>
      <c r="F31" s="95"/>
    </row>
    <row r="32" spans="1:7" x14ac:dyDescent="0.25">
      <c r="A32" s="116">
        <f>+A31+0.01</f>
        <v>5.01</v>
      </c>
      <c r="B32" s="130" t="s">
        <v>197</v>
      </c>
      <c r="C32" s="111">
        <v>20</v>
      </c>
      <c r="D32" s="118" t="s">
        <v>10</v>
      </c>
      <c r="E32" s="90"/>
      <c r="F32" s="95">
        <f t="shared" si="0"/>
        <v>0</v>
      </c>
    </row>
    <row r="33" spans="1:6" x14ac:dyDescent="0.25">
      <c r="A33" s="116">
        <f t="shared" ref="A33:A45" si="3">+A32+0.01</f>
        <v>5.0199999999999996</v>
      </c>
      <c r="B33" s="130" t="s">
        <v>198</v>
      </c>
      <c r="C33" s="111">
        <v>20</v>
      </c>
      <c r="D33" s="118" t="s">
        <v>10</v>
      </c>
      <c r="E33" s="90"/>
      <c r="F33" s="95">
        <f t="shared" si="0"/>
        <v>0</v>
      </c>
    </row>
    <row r="34" spans="1:6" ht="25.5" x14ac:dyDescent="0.25">
      <c r="A34" s="116">
        <f t="shared" si="3"/>
        <v>5.0299999999999994</v>
      </c>
      <c r="B34" s="130" t="s">
        <v>203</v>
      </c>
      <c r="C34" s="111">
        <v>20</v>
      </c>
      <c r="D34" s="118" t="s">
        <v>10</v>
      </c>
      <c r="E34" s="90"/>
      <c r="F34" s="95">
        <f t="shared" si="0"/>
        <v>0</v>
      </c>
    </row>
    <row r="35" spans="1:6" ht="25.5" x14ac:dyDescent="0.25">
      <c r="A35" s="116">
        <f t="shared" si="3"/>
        <v>5.0399999999999991</v>
      </c>
      <c r="B35" s="130" t="s">
        <v>202</v>
      </c>
      <c r="C35" s="111">
        <v>20</v>
      </c>
      <c r="D35" s="118" t="s">
        <v>10</v>
      </c>
      <c r="E35" s="90"/>
      <c r="F35" s="95">
        <f t="shared" si="0"/>
        <v>0</v>
      </c>
    </row>
    <row r="36" spans="1:6" ht="25.5" x14ac:dyDescent="0.25">
      <c r="A36" s="116">
        <f t="shared" si="3"/>
        <v>5.0499999999999989</v>
      </c>
      <c r="B36" s="130" t="s">
        <v>195</v>
      </c>
      <c r="C36" s="111">
        <v>20</v>
      </c>
      <c r="D36" s="118" t="s">
        <v>10</v>
      </c>
      <c r="E36" s="90"/>
      <c r="F36" s="95">
        <f t="shared" si="0"/>
        <v>0</v>
      </c>
    </row>
    <row r="37" spans="1:6" ht="25.5" x14ac:dyDescent="0.25">
      <c r="A37" s="116">
        <f t="shared" si="3"/>
        <v>5.0599999999999987</v>
      </c>
      <c r="B37" s="130" t="s">
        <v>196</v>
      </c>
      <c r="C37" s="111">
        <v>20</v>
      </c>
      <c r="D37" s="118" t="s">
        <v>10</v>
      </c>
      <c r="E37" s="90"/>
      <c r="F37" s="95">
        <f t="shared" si="0"/>
        <v>0</v>
      </c>
    </row>
    <row r="38" spans="1:6" ht="25.5" x14ac:dyDescent="0.25">
      <c r="A38" s="116">
        <f t="shared" si="3"/>
        <v>5.0699999999999985</v>
      </c>
      <c r="B38" s="130" t="s">
        <v>205</v>
      </c>
      <c r="C38" s="111">
        <v>6</v>
      </c>
      <c r="D38" s="132" t="s">
        <v>8</v>
      </c>
      <c r="E38" s="90"/>
      <c r="F38" s="95">
        <f t="shared" si="0"/>
        <v>0</v>
      </c>
    </row>
    <row r="39" spans="1:6" x14ac:dyDescent="0.25">
      <c r="A39" s="116">
        <f t="shared" si="3"/>
        <v>5.0799999999999983</v>
      </c>
      <c r="B39" s="130" t="s">
        <v>204</v>
      </c>
      <c r="C39" s="111">
        <v>5</v>
      </c>
      <c r="D39" s="132"/>
      <c r="E39" s="90"/>
      <c r="F39" s="95">
        <f t="shared" si="0"/>
        <v>0</v>
      </c>
    </row>
    <row r="40" spans="1:6" ht="25.5" x14ac:dyDescent="0.25">
      <c r="A40" s="116">
        <f t="shared" si="3"/>
        <v>5.0899999999999981</v>
      </c>
      <c r="B40" s="130" t="s">
        <v>206</v>
      </c>
      <c r="C40" s="111">
        <v>1</v>
      </c>
      <c r="D40" s="132" t="s">
        <v>8</v>
      </c>
      <c r="E40" s="90"/>
      <c r="F40" s="95">
        <f t="shared" si="0"/>
        <v>0</v>
      </c>
    </row>
    <row r="41" spans="1:6" ht="25.5" x14ac:dyDescent="0.25">
      <c r="A41" s="116">
        <f t="shared" si="3"/>
        <v>5.0999999999999979</v>
      </c>
      <c r="B41" s="130" t="s">
        <v>207</v>
      </c>
      <c r="C41" s="111">
        <v>1</v>
      </c>
      <c r="D41" s="132" t="s">
        <v>8</v>
      </c>
      <c r="E41" s="90"/>
      <c r="F41" s="95">
        <f t="shared" si="0"/>
        <v>0</v>
      </c>
    </row>
    <row r="42" spans="1:6" x14ac:dyDescent="0.25">
      <c r="A42" s="116">
        <f t="shared" si="3"/>
        <v>5.1099999999999977</v>
      </c>
      <c r="B42" s="130" t="s">
        <v>36</v>
      </c>
      <c r="C42" s="111">
        <v>1</v>
      </c>
      <c r="D42" s="132" t="s">
        <v>9</v>
      </c>
      <c r="E42" s="90"/>
      <c r="F42" s="95">
        <f t="shared" si="0"/>
        <v>0</v>
      </c>
    </row>
    <row r="43" spans="1:6" x14ac:dyDescent="0.25">
      <c r="A43" s="116">
        <f t="shared" si="3"/>
        <v>5.1199999999999974</v>
      </c>
      <c r="B43" s="130" t="s">
        <v>199</v>
      </c>
      <c r="C43" s="111">
        <v>40.5</v>
      </c>
      <c r="D43" s="118" t="s">
        <v>8</v>
      </c>
      <c r="E43" s="90"/>
      <c r="F43" s="95">
        <f t="shared" si="0"/>
        <v>0</v>
      </c>
    </row>
    <row r="44" spans="1:6" x14ac:dyDescent="0.25">
      <c r="A44" s="116">
        <f>+A43+0.01</f>
        <v>5.1299999999999972</v>
      </c>
      <c r="B44" s="129" t="s">
        <v>208</v>
      </c>
      <c r="C44" s="111">
        <v>5</v>
      </c>
      <c r="D44" s="118" t="s">
        <v>8</v>
      </c>
      <c r="E44" s="90"/>
      <c r="F44" s="95">
        <f t="shared" si="0"/>
        <v>0</v>
      </c>
    </row>
    <row r="45" spans="1:6" ht="25.5" x14ac:dyDescent="0.25">
      <c r="A45" s="116">
        <f t="shared" si="3"/>
        <v>5.139999999999997</v>
      </c>
      <c r="B45" s="129" t="s">
        <v>211</v>
      </c>
      <c r="C45" s="111">
        <v>1</v>
      </c>
      <c r="D45" s="118" t="s">
        <v>8</v>
      </c>
      <c r="E45" s="90"/>
      <c r="F45" s="95">
        <f t="shared" si="0"/>
        <v>0</v>
      </c>
    </row>
    <row r="46" spans="1:6" x14ac:dyDescent="0.25">
      <c r="A46" s="116"/>
      <c r="B46" s="129"/>
      <c r="C46" s="111"/>
      <c r="D46" s="118"/>
      <c r="E46" s="90"/>
      <c r="F46" s="95"/>
    </row>
    <row r="47" spans="1:6" x14ac:dyDescent="0.25">
      <c r="A47" s="113">
        <v>6</v>
      </c>
      <c r="B47" s="125" t="s">
        <v>97</v>
      </c>
      <c r="C47" s="111"/>
      <c r="D47" s="123"/>
      <c r="E47" s="222"/>
      <c r="F47" s="95"/>
    </row>
    <row r="48" spans="1:6" x14ac:dyDescent="0.25">
      <c r="A48" s="133">
        <f>+A47+0.1</f>
        <v>6.1</v>
      </c>
      <c r="B48" s="134" t="s">
        <v>40</v>
      </c>
      <c r="C48" s="135">
        <v>145.83799999999999</v>
      </c>
      <c r="D48" s="136" t="s">
        <v>10</v>
      </c>
      <c r="E48" s="226"/>
      <c r="F48" s="95">
        <f t="shared" si="0"/>
        <v>0</v>
      </c>
    </row>
    <row r="49" spans="1:10" x14ac:dyDescent="0.25">
      <c r="A49" s="137">
        <f t="shared" ref="A49:A51" si="4">+A48+0.1</f>
        <v>6.1999999999999993</v>
      </c>
      <c r="B49" s="138" t="s">
        <v>98</v>
      </c>
      <c r="C49" s="139">
        <v>52</v>
      </c>
      <c r="D49" s="140" t="s">
        <v>8</v>
      </c>
      <c r="E49" s="227"/>
      <c r="F49" s="95">
        <f t="shared" si="0"/>
        <v>0</v>
      </c>
    </row>
    <row r="50" spans="1:10" ht="38.25" x14ac:dyDescent="0.25">
      <c r="A50" s="116">
        <f t="shared" si="4"/>
        <v>6.2999999999999989</v>
      </c>
      <c r="B50" s="141" t="s">
        <v>99</v>
      </c>
      <c r="C50" s="111">
        <v>6</v>
      </c>
      <c r="D50" s="123" t="s">
        <v>8</v>
      </c>
      <c r="E50" s="222"/>
      <c r="F50" s="95">
        <f t="shared" si="0"/>
        <v>0</v>
      </c>
    </row>
    <row r="51" spans="1:10" x14ac:dyDescent="0.25">
      <c r="A51" s="116">
        <f t="shared" si="4"/>
        <v>6.3999999999999986</v>
      </c>
      <c r="B51" s="122" t="s">
        <v>41</v>
      </c>
      <c r="C51" s="111">
        <v>1</v>
      </c>
      <c r="D51" s="123" t="s">
        <v>8</v>
      </c>
      <c r="E51" s="222"/>
      <c r="F51" s="95">
        <f t="shared" si="0"/>
        <v>0</v>
      </c>
    </row>
    <row r="52" spans="1:10" x14ac:dyDescent="0.25">
      <c r="A52" s="109"/>
      <c r="B52" s="142"/>
      <c r="C52" s="143"/>
      <c r="D52" s="144"/>
      <c r="E52" s="84"/>
      <c r="F52" s="228"/>
    </row>
    <row r="53" spans="1:10" x14ac:dyDescent="0.25">
      <c r="A53" s="145"/>
      <c r="B53" s="146" t="s">
        <v>12</v>
      </c>
      <c r="C53" s="147"/>
      <c r="D53" s="148"/>
      <c r="E53" s="229"/>
      <c r="F53" s="99">
        <f>SUM(F12:F51)</f>
        <v>0</v>
      </c>
    </row>
    <row r="54" spans="1:10" x14ac:dyDescent="0.25">
      <c r="A54" s="116"/>
      <c r="B54" s="129"/>
      <c r="C54" s="111"/>
      <c r="D54" s="149"/>
      <c r="E54" s="90"/>
      <c r="F54" s="95"/>
    </row>
    <row r="55" spans="1:10" x14ac:dyDescent="0.25">
      <c r="A55" s="150" t="s">
        <v>32</v>
      </c>
      <c r="B55" s="151" t="s">
        <v>152</v>
      </c>
      <c r="C55" s="152"/>
      <c r="D55" s="153"/>
      <c r="E55" s="230"/>
      <c r="F55" s="231"/>
    </row>
    <row r="56" spans="1:10" x14ac:dyDescent="0.25">
      <c r="A56" s="154"/>
      <c r="B56" s="151"/>
      <c r="C56" s="152"/>
      <c r="D56" s="153"/>
      <c r="E56" s="230"/>
      <c r="F56" s="231"/>
    </row>
    <row r="57" spans="1:10" x14ac:dyDescent="0.25">
      <c r="A57" s="113">
        <v>1</v>
      </c>
      <c r="B57" s="155" t="s">
        <v>7</v>
      </c>
      <c r="C57" s="156"/>
      <c r="D57" s="103"/>
      <c r="E57" s="90"/>
      <c r="F57" s="231"/>
    </row>
    <row r="58" spans="1:10" x14ac:dyDescent="0.25">
      <c r="A58" s="116">
        <f>+A57+0.01</f>
        <v>1.01</v>
      </c>
      <c r="B58" s="157" t="s">
        <v>37</v>
      </c>
      <c r="C58" s="111">
        <v>1</v>
      </c>
      <c r="D58" s="103" t="s">
        <v>8</v>
      </c>
      <c r="E58" s="90"/>
      <c r="F58" s="95">
        <f t="shared" ref="F58:F109" si="5">ROUND(E58*C58,2)</f>
        <v>0</v>
      </c>
    </row>
    <row r="59" spans="1:10" x14ac:dyDescent="0.25">
      <c r="A59" s="116"/>
      <c r="B59" s="157"/>
      <c r="C59" s="111"/>
      <c r="D59" s="103"/>
      <c r="E59" s="90"/>
      <c r="F59" s="95"/>
    </row>
    <row r="60" spans="1:10" x14ac:dyDescent="0.25">
      <c r="A60" s="113">
        <v>2</v>
      </c>
      <c r="B60" s="120" t="s">
        <v>33</v>
      </c>
      <c r="C60" s="111"/>
      <c r="D60" s="118"/>
      <c r="E60" s="90"/>
      <c r="F60" s="95"/>
      <c r="I60" s="91"/>
    </row>
    <row r="61" spans="1:10" x14ac:dyDescent="0.25">
      <c r="A61" s="116">
        <f>A60+0.01</f>
        <v>2.0099999999999998</v>
      </c>
      <c r="B61" s="121" t="s">
        <v>181</v>
      </c>
      <c r="C61" s="111">
        <v>3.36</v>
      </c>
      <c r="D61" s="118" t="s">
        <v>9</v>
      </c>
      <c r="E61" s="90"/>
      <c r="F61" s="95">
        <f t="shared" si="5"/>
        <v>0</v>
      </c>
    </row>
    <row r="62" spans="1:10" x14ac:dyDescent="0.25">
      <c r="A62" s="116">
        <f>A61+0.01</f>
        <v>2.0199999999999996</v>
      </c>
      <c r="B62" s="121" t="s">
        <v>182</v>
      </c>
      <c r="C62" s="111">
        <v>2.3879999999999999</v>
      </c>
      <c r="D62" s="118" t="s">
        <v>9</v>
      </c>
      <c r="E62" s="90"/>
      <c r="F62" s="95">
        <f t="shared" si="5"/>
        <v>0</v>
      </c>
    </row>
    <row r="63" spans="1:10" x14ac:dyDescent="0.25">
      <c r="A63" s="116">
        <f t="shared" ref="A63" si="6">+A62+0.01</f>
        <v>2.0299999999999994</v>
      </c>
      <c r="B63" s="121" t="s">
        <v>200</v>
      </c>
      <c r="C63" s="111">
        <v>1.37</v>
      </c>
      <c r="D63" s="118" t="s">
        <v>9</v>
      </c>
      <c r="E63" s="90"/>
      <c r="F63" s="95">
        <f t="shared" si="5"/>
        <v>0</v>
      </c>
    </row>
    <row r="64" spans="1:10" x14ac:dyDescent="0.25">
      <c r="A64" s="158"/>
      <c r="B64" s="157"/>
      <c r="C64" s="111"/>
      <c r="D64" s="103"/>
      <c r="E64" s="90"/>
      <c r="F64" s="95"/>
      <c r="G64" s="93"/>
      <c r="H64" s="93"/>
      <c r="I64" s="93"/>
      <c r="J64" s="94"/>
    </row>
    <row r="65" spans="1:7" x14ac:dyDescent="0.25">
      <c r="A65" s="113">
        <v>3</v>
      </c>
      <c r="B65" s="155" t="s">
        <v>153</v>
      </c>
      <c r="C65" s="111"/>
      <c r="D65" s="103"/>
      <c r="E65" s="90"/>
      <c r="F65" s="95"/>
    </row>
    <row r="66" spans="1:7" x14ac:dyDescent="0.25">
      <c r="A66" s="116">
        <f>+A65+0.01</f>
        <v>3.01</v>
      </c>
      <c r="B66" s="159" t="s">
        <v>154</v>
      </c>
      <c r="C66" s="111">
        <v>1.35</v>
      </c>
      <c r="D66" s="160" t="s">
        <v>9</v>
      </c>
      <c r="E66" s="90"/>
      <c r="F66" s="95">
        <f t="shared" si="5"/>
        <v>0</v>
      </c>
    </row>
    <row r="67" spans="1:7" x14ac:dyDescent="0.25">
      <c r="A67" s="116">
        <f t="shared" ref="A67:A69" si="7">+A66+0.01</f>
        <v>3.0199999999999996</v>
      </c>
      <c r="B67" s="159" t="s">
        <v>183</v>
      </c>
      <c r="C67" s="111">
        <f>0.15*0.15*3*4</f>
        <v>0.27</v>
      </c>
      <c r="D67" s="160" t="s">
        <v>8</v>
      </c>
      <c r="E67" s="90"/>
      <c r="F67" s="95">
        <f t="shared" si="5"/>
        <v>0</v>
      </c>
    </row>
    <row r="68" spans="1:7" x14ac:dyDescent="0.25">
      <c r="A68" s="116">
        <f t="shared" si="7"/>
        <v>3.0299999999999994</v>
      </c>
      <c r="B68" s="159" t="s">
        <v>185</v>
      </c>
      <c r="C68" s="111">
        <v>0.36</v>
      </c>
      <c r="D68" s="160" t="s">
        <v>9</v>
      </c>
      <c r="E68" s="90"/>
      <c r="F68" s="95">
        <f t="shared" si="5"/>
        <v>0</v>
      </c>
    </row>
    <row r="69" spans="1:7" x14ac:dyDescent="0.25">
      <c r="A69" s="116">
        <f t="shared" si="7"/>
        <v>3.0399999999999991</v>
      </c>
      <c r="B69" s="159" t="s">
        <v>184</v>
      </c>
      <c r="C69" s="111">
        <f>3*3*0.1</f>
        <v>0.9</v>
      </c>
      <c r="D69" s="160" t="s">
        <v>9</v>
      </c>
      <c r="E69" s="90"/>
      <c r="F69" s="95">
        <f t="shared" si="5"/>
        <v>0</v>
      </c>
      <c r="G69" s="91"/>
    </row>
    <row r="70" spans="1:7" x14ac:dyDescent="0.25">
      <c r="A70" s="158"/>
      <c r="B70" s="157"/>
      <c r="C70" s="111"/>
      <c r="D70" s="103"/>
      <c r="E70" s="90"/>
      <c r="F70" s="95"/>
    </row>
    <row r="71" spans="1:7" x14ac:dyDescent="0.25">
      <c r="A71" s="113">
        <v>4</v>
      </c>
      <c r="B71" s="155" t="s">
        <v>155</v>
      </c>
      <c r="C71" s="111"/>
      <c r="D71" s="103"/>
      <c r="E71" s="90"/>
      <c r="F71" s="95"/>
    </row>
    <row r="72" spans="1:7" x14ac:dyDescent="0.25">
      <c r="A72" s="116">
        <f>+A71+0.01</f>
        <v>4.01</v>
      </c>
      <c r="B72" s="159" t="s">
        <v>186</v>
      </c>
      <c r="C72" s="111">
        <v>30.84</v>
      </c>
      <c r="D72" s="160" t="s">
        <v>11</v>
      </c>
      <c r="E72" s="90"/>
      <c r="F72" s="95">
        <f t="shared" si="5"/>
        <v>0</v>
      </c>
    </row>
    <row r="73" spans="1:7" x14ac:dyDescent="0.25">
      <c r="A73" s="161"/>
      <c r="B73" s="159"/>
      <c r="C73" s="111"/>
      <c r="D73" s="160"/>
      <c r="E73" s="90"/>
      <c r="F73" s="95"/>
    </row>
    <row r="74" spans="1:7" x14ac:dyDescent="0.25">
      <c r="A74" s="113">
        <v>5</v>
      </c>
      <c r="B74" s="155" t="s">
        <v>156</v>
      </c>
      <c r="C74" s="111"/>
      <c r="D74" s="103"/>
      <c r="E74" s="90"/>
      <c r="F74" s="95"/>
    </row>
    <row r="75" spans="1:7" x14ac:dyDescent="0.25">
      <c r="A75" s="116">
        <f>+A74+0.01</f>
        <v>5.01</v>
      </c>
      <c r="B75" s="162" t="s">
        <v>187</v>
      </c>
      <c r="C75" s="111">
        <f>30.84+3*3</f>
        <v>39.840000000000003</v>
      </c>
      <c r="D75" s="103" t="s">
        <v>11</v>
      </c>
      <c r="E75" s="90"/>
      <c r="F75" s="95">
        <f t="shared" si="5"/>
        <v>0</v>
      </c>
    </row>
    <row r="76" spans="1:7" x14ac:dyDescent="0.25">
      <c r="A76" s="116">
        <f>+A75+0.01</f>
        <v>5.0199999999999996</v>
      </c>
      <c r="B76" s="159" t="s">
        <v>157</v>
      </c>
      <c r="C76" s="111">
        <v>30.84</v>
      </c>
      <c r="D76" s="160" t="s">
        <v>11</v>
      </c>
      <c r="E76" s="90"/>
      <c r="F76" s="95">
        <f t="shared" si="5"/>
        <v>0</v>
      </c>
    </row>
    <row r="77" spans="1:7" x14ac:dyDescent="0.25">
      <c r="A77" s="116">
        <f t="shared" ref="A77:A81" si="8">+A76+0.01</f>
        <v>5.0299999999999994</v>
      </c>
      <c r="B77" s="159" t="s">
        <v>158</v>
      </c>
      <c r="C77" s="111">
        <v>9</v>
      </c>
      <c r="D77" s="160" t="s">
        <v>11</v>
      </c>
      <c r="E77" s="90"/>
      <c r="F77" s="95">
        <f t="shared" si="5"/>
        <v>0</v>
      </c>
    </row>
    <row r="78" spans="1:7" x14ac:dyDescent="0.25">
      <c r="A78" s="116">
        <f t="shared" si="8"/>
        <v>5.0399999999999991</v>
      </c>
      <c r="B78" s="162" t="s">
        <v>159</v>
      </c>
      <c r="C78" s="111">
        <f>3*4*1</f>
        <v>12</v>
      </c>
      <c r="D78" s="103" t="s">
        <v>11</v>
      </c>
      <c r="E78" s="90"/>
      <c r="F78" s="95">
        <f t="shared" si="5"/>
        <v>0</v>
      </c>
    </row>
    <row r="79" spans="1:7" x14ac:dyDescent="0.25">
      <c r="A79" s="116">
        <f t="shared" si="8"/>
        <v>5.0499999999999989</v>
      </c>
      <c r="B79" s="162" t="s">
        <v>160</v>
      </c>
      <c r="C79" s="111">
        <v>48.7</v>
      </c>
      <c r="D79" s="103" t="s">
        <v>10</v>
      </c>
      <c r="E79" s="90"/>
      <c r="F79" s="95">
        <f t="shared" si="5"/>
        <v>0</v>
      </c>
    </row>
    <row r="80" spans="1:7" x14ac:dyDescent="0.25">
      <c r="A80" s="116">
        <f t="shared" si="8"/>
        <v>5.0599999999999987</v>
      </c>
      <c r="B80" s="157" t="s">
        <v>161</v>
      </c>
      <c r="C80" s="111">
        <f>+C77</f>
        <v>9</v>
      </c>
      <c r="D80" s="103" t="s">
        <v>11</v>
      </c>
      <c r="E80" s="90"/>
      <c r="F80" s="95">
        <f t="shared" si="5"/>
        <v>0</v>
      </c>
    </row>
    <row r="81" spans="1:6" x14ac:dyDescent="0.25">
      <c r="A81" s="116">
        <f t="shared" si="8"/>
        <v>5.0699999999999985</v>
      </c>
      <c r="B81" s="159" t="s">
        <v>188</v>
      </c>
      <c r="C81" s="111">
        <f>3*3</f>
        <v>9</v>
      </c>
      <c r="D81" s="160" t="s">
        <v>11</v>
      </c>
      <c r="E81" s="90"/>
      <c r="F81" s="95">
        <f t="shared" si="5"/>
        <v>0</v>
      </c>
    </row>
    <row r="82" spans="1:6" x14ac:dyDescent="0.25">
      <c r="A82" s="163"/>
      <c r="B82" s="159"/>
      <c r="C82" s="111"/>
      <c r="D82" s="160"/>
      <c r="E82" s="90"/>
      <c r="F82" s="95"/>
    </row>
    <row r="83" spans="1:6" x14ac:dyDescent="0.25">
      <c r="A83" s="113">
        <v>6</v>
      </c>
      <c r="B83" s="155" t="s">
        <v>162</v>
      </c>
      <c r="C83" s="111"/>
      <c r="D83" s="103"/>
      <c r="E83" s="90"/>
      <c r="F83" s="95"/>
    </row>
    <row r="84" spans="1:6" x14ac:dyDescent="0.25">
      <c r="A84" s="116">
        <f>+A83+0.01</f>
        <v>6.01</v>
      </c>
      <c r="B84" s="246" t="s">
        <v>163</v>
      </c>
      <c r="C84" s="111"/>
      <c r="D84" s="103"/>
      <c r="E84" s="90"/>
      <c r="F84" s="95"/>
    </row>
    <row r="85" spans="1:6" x14ac:dyDescent="0.25">
      <c r="A85" s="116"/>
      <c r="B85" s="246"/>
      <c r="C85" s="111">
        <v>6.45</v>
      </c>
      <c r="D85" s="103" t="s">
        <v>11</v>
      </c>
      <c r="E85" s="90"/>
      <c r="F85" s="95">
        <f t="shared" si="5"/>
        <v>0</v>
      </c>
    </row>
    <row r="86" spans="1:6" x14ac:dyDescent="0.25">
      <c r="A86" s="164"/>
      <c r="B86" s="157"/>
      <c r="C86" s="111"/>
      <c r="D86" s="103"/>
      <c r="E86" s="90"/>
      <c r="F86" s="95"/>
    </row>
    <row r="87" spans="1:6" x14ac:dyDescent="0.25">
      <c r="A87" s="113">
        <v>7</v>
      </c>
      <c r="B87" s="165" t="s">
        <v>164</v>
      </c>
      <c r="C87" s="111"/>
      <c r="D87" s="160"/>
      <c r="E87" s="90"/>
      <c r="F87" s="95"/>
    </row>
    <row r="88" spans="1:6" x14ac:dyDescent="0.25">
      <c r="A88" s="116">
        <f>+A87+0.01</f>
        <v>7.01</v>
      </c>
      <c r="B88" s="159" t="s">
        <v>165</v>
      </c>
      <c r="C88" s="111">
        <v>1</v>
      </c>
      <c r="D88" s="160" t="s">
        <v>8</v>
      </c>
      <c r="E88" s="90"/>
      <c r="F88" s="95">
        <f t="shared" si="5"/>
        <v>0</v>
      </c>
    </row>
    <row r="89" spans="1:6" x14ac:dyDescent="0.25">
      <c r="A89" s="116">
        <f t="shared" ref="A89:A95" si="9">+A88+0.01</f>
        <v>7.02</v>
      </c>
      <c r="B89" s="159" t="s">
        <v>166</v>
      </c>
      <c r="C89" s="111">
        <v>1</v>
      </c>
      <c r="D89" s="160" t="s">
        <v>8</v>
      </c>
      <c r="E89" s="90"/>
      <c r="F89" s="95">
        <f t="shared" si="5"/>
        <v>0</v>
      </c>
    </row>
    <row r="90" spans="1:6" x14ac:dyDescent="0.25">
      <c r="A90" s="116">
        <f t="shared" si="9"/>
        <v>7.0299999999999994</v>
      </c>
      <c r="B90" s="159" t="s">
        <v>167</v>
      </c>
      <c r="C90" s="111">
        <v>1</v>
      </c>
      <c r="D90" s="160" t="s">
        <v>8</v>
      </c>
      <c r="E90" s="90"/>
      <c r="F90" s="95">
        <f t="shared" si="5"/>
        <v>0</v>
      </c>
    </row>
    <row r="91" spans="1:6" x14ac:dyDescent="0.25">
      <c r="A91" s="116">
        <f t="shared" si="9"/>
        <v>7.0399999999999991</v>
      </c>
      <c r="B91" s="159" t="s">
        <v>168</v>
      </c>
      <c r="C91" s="111">
        <v>1</v>
      </c>
      <c r="D91" s="160" t="s">
        <v>8</v>
      </c>
      <c r="E91" s="90"/>
      <c r="F91" s="95">
        <f t="shared" si="5"/>
        <v>0</v>
      </c>
    </row>
    <row r="92" spans="1:6" x14ac:dyDescent="0.25">
      <c r="A92" s="116">
        <f t="shared" si="9"/>
        <v>7.0499999999999989</v>
      </c>
      <c r="B92" s="159" t="s">
        <v>169</v>
      </c>
      <c r="C92" s="111">
        <v>1</v>
      </c>
      <c r="D92" s="160" t="s">
        <v>8</v>
      </c>
      <c r="E92" s="90"/>
      <c r="F92" s="95">
        <f t="shared" si="5"/>
        <v>0</v>
      </c>
    </row>
    <row r="93" spans="1:6" x14ac:dyDescent="0.25">
      <c r="A93" s="116">
        <f t="shared" si="9"/>
        <v>7.0599999999999987</v>
      </c>
      <c r="B93" s="166" t="s">
        <v>170</v>
      </c>
      <c r="C93" s="111">
        <v>1</v>
      </c>
      <c r="D93" s="160" t="s">
        <v>8</v>
      </c>
      <c r="E93" s="90"/>
      <c r="F93" s="95">
        <f t="shared" si="5"/>
        <v>0</v>
      </c>
    </row>
    <row r="94" spans="1:6" x14ac:dyDescent="0.25">
      <c r="A94" s="116">
        <f t="shared" si="9"/>
        <v>7.0699999999999985</v>
      </c>
      <c r="B94" s="167" t="s">
        <v>189</v>
      </c>
      <c r="C94" s="111">
        <v>1</v>
      </c>
      <c r="D94" s="168" t="s">
        <v>8</v>
      </c>
      <c r="E94" s="90"/>
      <c r="F94" s="95">
        <f t="shared" si="5"/>
        <v>0</v>
      </c>
    </row>
    <row r="95" spans="1:6" x14ac:dyDescent="0.25">
      <c r="A95" s="116">
        <f t="shared" si="9"/>
        <v>7.0799999999999983</v>
      </c>
      <c r="B95" s="169" t="s">
        <v>171</v>
      </c>
      <c r="C95" s="111">
        <v>1</v>
      </c>
      <c r="D95" s="153" t="s">
        <v>8</v>
      </c>
      <c r="E95" s="90"/>
      <c r="F95" s="95">
        <f t="shared" si="5"/>
        <v>0</v>
      </c>
    </row>
    <row r="96" spans="1:6" ht="25.5" x14ac:dyDescent="0.25">
      <c r="A96" s="116">
        <f>+A95+0.01</f>
        <v>7.0899999999999981</v>
      </c>
      <c r="B96" s="166" t="s">
        <v>172</v>
      </c>
      <c r="C96" s="111">
        <v>9</v>
      </c>
      <c r="D96" s="168" t="s">
        <v>10</v>
      </c>
      <c r="E96" s="90"/>
      <c r="F96" s="95">
        <f t="shared" si="5"/>
        <v>0</v>
      </c>
    </row>
    <row r="97" spans="1:7" x14ac:dyDescent="0.25">
      <c r="A97" s="158"/>
      <c r="B97" s="157"/>
      <c r="C97" s="111"/>
      <c r="D97" s="103"/>
      <c r="E97" s="90"/>
      <c r="F97" s="95"/>
    </row>
    <row r="98" spans="1:7" x14ac:dyDescent="0.25">
      <c r="A98" s="113">
        <v>8</v>
      </c>
      <c r="B98" s="155" t="s">
        <v>173</v>
      </c>
      <c r="C98" s="111"/>
      <c r="D98" s="103"/>
      <c r="E98" s="90"/>
      <c r="F98" s="95"/>
    </row>
    <row r="99" spans="1:7" x14ac:dyDescent="0.25">
      <c r="A99" s="116">
        <f>+A98+0.01</f>
        <v>8.01</v>
      </c>
      <c r="B99" s="157" t="s">
        <v>174</v>
      </c>
      <c r="C99" s="111">
        <f>+C75+C76</f>
        <v>70.680000000000007</v>
      </c>
      <c r="D99" s="103" t="s">
        <v>11</v>
      </c>
      <c r="E99" s="90"/>
      <c r="F99" s="95">
        <f t="shared" si="5"/>
        <v>0</v>
      </c>
    </row>
    <row r="100" spans="1:7" x14ac:dyDescent="0.25">
      <c r="A100" s="164"/>
      <c r="B100" s="157"/>
      <c r="C100" s="111"/>
      <c r="D100" s="103"/>
      <c r="E100" s="90"/>
      <c r="F100" s="95"/>
    </row>
    <row r="101" spans="1:7" x14ac:dyDescent="0.25">
      <c r="A101" s="113">
        <v>9</v>
      </c>
      <c r="B101" s="155" t="s">
        <v>110</v>
      </c>
      <c r="C101" s="111"/>
      <c r="D101" s="103"/>
      <c r="E101" s="90"/>
      <c r="F101" s="95"/>
    </row>
    <row r="102" spans="1:7" ht="25.5" x14ac:dyDescent="0.25">
      <c r="A102" s="116">
        <f>+A101+0.01</f>
        <v>9.01</v>
      </c>
      <c r="B102" s="159" t="s">
        <v>175</v>
      </c>
      <c r="C102" s="111">
        <v>1</v>
      </c>
      <c r="D102" s="103" t="s">
        <v>8</v>
      </c>
      <c r="E102" s="90"/>
      <c r="F102" s="95">
        <f t="shared" si="5"/>
        <v>0</v>
      </c>
    </row>
    <row r="103" spans="1:7" x14ac:dyDescent="0.25">
      <c r="A103" s="133">
        <f>+A102+0.01</f>
        <v>9.02</v>
      </c>
      <c r="B103" s="170" t="s">
        <v>190</v>
      </c>
      <c r="C103" s="135">
        <v>28.416720000000002</v>
      </c>
      <c r="D103" s="171" t="s">
        <v>176</v>
      </c>
      <c r="E103" s="105"/>
      <c r="F103" s="95">
        <f t="shared" si="5"/>
        <v>0</v>
      </c>
    </row>
    <row r="104" spans="1:7" x14ac:dyDescent="0.25">
      <c r="A104" s="158"/>
      <c r="B104" s="157"/>
      <c r="C104" s="111"/>
      <c r="D104" s="103"/>
      <c r="E104" s="90"/>
      <c r="F104" s="95"/>
    </row>
    <row r="105" spans="1:7" x14ac:dyDescent="0.25">
      <c r="A105" s="113">
        <v>10</v>
      </c>
      <c r="B105" s="172" t="s">
        <v>177</v>
      </c>
      <c r="C105" s="111"/>
      <c r="D105" s="153"/>
      <c r="E105" s="90"/>
      <c r="F105" s="95"/>
    </row>
    <row r="106" spans="1:7" x14ac:dyDescent="0.25">
      <c r="A106" s="116">
        <f>+A105+0.01</f>
        <v>10.01</v>
      </c>
      <c r="B106" s="173" t="s">
        <v>178</v>
      </c>
      <c r="C106" s="111">
        <v>2</v>
      </c>
      <c r="D106" s="153" t="s">
        <v>8</v>
      </c>
      <c r="E106" s="90"/>
      <c r="F106" s="95">
        <f t="shared" si="5"/>
        <v>0</v>
      </c>
    </row>
    <row r="107" spans="1:7" x14ac:dyDescent="0.25">
      <c r="A107" s="116">
        <f t="shared" ref="A107:A109" si="10">+A106+0.01</f>
        <v>10.02</v>
      </c>
      <c r="B107" s="173" t="s">
        <v>109</v>
      </c>
      <c r="C107" s="111">
        <v>2</v>
      </c>
      <c r="D107" s="153" t="s">
        <v>8</v>
      </c>
      <c r="E107" s="90"/>
      <c r="F107" s="95">
        <f t="shared" si="5"/>
        <v>0</v>
      </c>
    </row>
    <row r="108" spans="1:7" x14ac:dyDescent="0.25">
      <c r="A108" s="116">
        <f t="shared" si="10"/>
        <v>10.029999999999999</v>
      </c>
      <c r="B108" s="173" t="s">
        <v>179</v>
      </c>
      <c r="C108" s="111">
        <v>2</v>
      </c>
      <c r="D108" s="153" t="s">
        <v>8</v>
      </c>
      <c r="E108" s="90"/>
      <c r="F108" s="95">
        <f t="shared" si="5"/>
        <v>0</v>
      </c>
    </row>
    <row r="109" spans="1:7" x14ac:dyDescent="0.25">
      <c r="A109" s="116">
        <f t="shared" si="10"/>
        <v>10.039999999999999</v>
      </c>
      <c r="B109" s="173" t="s">
        <v>180</v>
      </c>
      <c r="C109" s="111">
        <v>1</v>
      </c>
      <c r="D109" s="153" t="s">
        <v>8</v>
      </c>
      <c r="E109" s="90"/>
      <c r="F109" s="95">
        <f t="shared" si="5"/>
        <v>0</v>
      </c>
    </row>
    <row r="110" spans="1:7" x14ac:dyDescent="0.25">
      <c r="A110" s="145"/>
      <c r="B110" s="146" t="s">
        <v>91</v>
      </c>
      <c r="C110" s="147"/>
      <c r="D110" s="148"/>
      <c r="E110" s="232"/>
      <c r="F110" s="99">
        <f>SUM(F58:F108)</f>
        <v>0</v>
      </c>
    </row>
    <row r="111" spans="1:7" x14ac:dyDescent="0.25">
      <c r="A111" s="174"/>
      <c r="B111" s="175"/>
      <c r="C111" s="176"/>
      <c r="D111" s="177"/>
      <c r="E111" s="106"/>
      <c r="F111" s="108"/>
      <c r="G111" s="107"/>
    </row>
    <row r="112" spans="1:7" ht="25.5" x14ac:dyDescent="0.2">
      <c r="A112" s="178" t="s">
        <v>103</v>
      </c>
      <c r="B112" s="179" t="s">
        <v>115</v>
      </c>
      <c r="C112" s="180"/>
      <c r="D112" s="181"/>
      <c r="E112" s="90"/>
      <c r="F112" s="233"/>
    </row>
    <row r="113" spans="1:6" x14ac:dyDescent="0.2">
      <c r="A113" s="182"/>
      <c r="B113" s="179"/>
      <c r="C113" s="180"/>
      <c r="D113" s="181"/>
      <c r="E113" s="90"/>
      <c r="F113" s="233"/>
    </row>
    <row r="114" spans="1:6" x14ac:dyDescent="0.25">
      <c r="A114" s="113">
        <v>1</v>
      </c>
      <c r="B114" s="183" t="s">
        <v>116</v>
      </c>
      <c r="C114" s="180"/>
      <c r="D114" s="181"/>
      <c r="E114" s="90"/>
      <c r="F114" s="233"/>
    </row>
    <row r="115" spans="1:6" x14ac:dyDescent="0.25">
      <c r="A115" s="116">
        <f>+A114+0.01</f>
        <v>1.01</v>
      </c>
      <c r="B115" s="184" t="s">
        <v>93</v>
      </c>
      <c r="C115" s="111">
        <v>1</v>
      </c>
      <c r="D115" s="185" t="s">
        <v>38</v>
      </c>
      <c r="E115" s="90"/>
      <c r="F115" s="95">
        <f t="shared" ref="F115" si="11">ROUND(E115*C115,2)</f>
        <v>0</v>
      </c>
    </row>
    <row r="116" spans="1:6" x14ac:dyDescent="0.25">
      <c r="A116" s="116"/>
      <c r="B116" s="184"/>
      <c r="C116" s="186"/>
      <c r="D116" s="185"/>
      <c r="E116" s="90"/>
      <c r="F116" s="95"/>
    </row>
    <row r="117" spans="1:6" x14ac:dyDescent="0.25">
      <c r="A117" s="113">
        <v>2</v>
      </c>
      <c r="B117" s="120" t="s">
        <v>33</v>
      </c>
      <c r="C117" s="111"/>
      <c r="D117" s="118"/>
      <c r="E117" s="90"/>
      <c r="F117" s="95"/>
    </row>
    <row r="118" spans="1:6" x14ac:dyDescent="0.25">
      <c r="A118" s="116">
        <f>A117+0.01</f>
        <v>2.0099999999999998</v>
      </c>
      <c r="B118" s="121" t="s">
        <v>181</v>
      </c>
      <c r="C118" s="111">
        <v>8.52</v>
      </c>
      <c r="D118" s="118" t="s">
        <v>9</v>
      </c>
      <c r="E118" s="90"/>
      <c r="F118" s="95">
        <f t="shared" ref="F118:F120" si="12">ROUND(E118*C118,2)</f>
        <v>0</v>
      </c>
    </row>
    <row r="119" spans="1:6" x14ac:dyDescent="0.25">
      <c r="A119" s="116">
        <f>A118+0.01</f>
        <v>2.0199999999999996</v>
      </c>
      <c r="B119" s="121" t="s">
        <v>182</v>
      </c>
      <c r="C119" s="111">
        <v>2.3879999999999999</v>
      </c>
      <c r="D119" s="118" t="s">
        <v>9</v>
      </c>
      <c r="E119" s="90"/>
      <c r="F119" s="95">
        <f t="shared" si="12"/>
        <v>0</v>
      </c>
    </row>
    <row r="120" spans="1:6" x14ac:dyDescent="0.25">
      <c r="A120" s="116">
        <f t="shared" ref="A120" si="13">+A119+0.01</f>
        <v>2.0299999999999994</v>
      </c>
      <c r="B120" s="121" t="s">
        <v>200</v>
      </c>
      <c r="C120" s="111">
        <v>1.37</v>
      </c>
      <c r="D120" s="118" t="s">
        <v>9</v>
      </c>
      <c r="E120" s="90"/>
      <c r="F120" s="95">
        <f t="shared" si="12"/>
        <v>0</v>
      </c>
    </row>
    <row r="121" spans="1:6" x14ac:dyDescent="0.25">
      <c r="A121" s="116"/>
      <c r="B121" s="121"/>
      <c r="C121" s="111"/>
      <c r="D121" s="118"/>
      <c r="E121" s="90"/>
      <c r="F121" s="95"/>
    </row>
    <row r="122" spans="1:6" x14ac:dyDescent="0.2">
      <c r="A122" s="116">
        <f>+A115+0.01</f>
        <v>1.02</v>
      </c>
      <c r="B122" s="187" t="s">
        <v>117</v>
      </c>
      <c r="C122" s="111">
        <v>1</v>
      </c>
      <c r="D122" s="185" t="s">
        <v>38</v>
      </c>
      <c r="E122" s="90"/>
      <c r="F122" s="95">
        <f t="shared" ref="F122" si="14">ROUND(E122*C122,2)</f>
        <v>0</v>
      </c>
    </row>
    <row r="123" spans="1:6" x14ac:dyDescent="0.25">
      <c r="A123" s="188"/>
      <c r="B123" s="184"/>
      <c r="C123" s="111"/>
      <c r="D123" s="185"/>
      <c r="E123" s="90"/>
      <c r="F123" s="95"/>
    </row>
    <row r="124" spans="1:6" x14ac:dyDescent="0.25">
      <c r="A124" s="113">
        <v>3</v>
      </c>
      <c r="B124" s="183" t="s">
        <v>118</v>
      </c>
      <c r="C124" s="111"/>
      <c r="D124" s="185"/>
      <c r="E124" s="90"/>
      <c r="F124" s="95"/>
    </row>
    <row r="125" spans="1:6" x14ac:dyDescent="0.25">
      <c r="A125" s="116">
        <f>+A124+0.01</f>
        <v>3.01</v>
      </c>
      <c r="B125" s="184" t="s">
        <v>119</v>
      </c>
      <c r="C125" s="111">
        <v>2.94</v>
      </c>
      <c r="D125" s="185" t="s">
        <v>9</v>
      </c>
      <c r="E125" s="90"/>
      <c r="F125" s="95">
        <f t="shared" ref="F125:F129" si="15">ROUND(E125*C125,2)</f>
        <v>0</v>
      </c>
    </row>
    <row r="126" spans="1:6" x14ac:dyDescent="0.25">
      <c r="A126" s="116">
        <f>+A125+0.01</f>
        <v>3.0199999999999996</v>
      </c>
      <c r="B126" s="184" t="s">
        <v>120</v>
      </c>
      <c r="C126" s="111">
        <v>1.1499999999999999</v>
      </c>
      <c r="D126" s="185" t="s">
        <v>9</v>
      </c>
      <c r="E126" s="90"/>
      <c r="F126" s="95">
        <f t="shared" si="15"/>
        <v>0</v>
      </c>
    </row>
    <row r="127" spans="1:6" x14ac:dyDescent="0.25">
      <c r="A127" s="116">
        <f t="shared" ref="A127:A129" si="16">+A126+0.01</f>
        <v>3.0299999999999994</v>
      </c>
      <c r="B127" s="184" t="s">
        <v>191</v>
      </c>
      <c r="C127" s="111">
        <v>2.16</v>
      </c>
      <c r="D127" s="185" t="s">
        <v>9</v>
      </c>
      <c r="E127" s="90"/>
      <c r="F127" s="95">
        <f t="shared" si="15"/>
        <v>0</v>
      </c>
    </row>
    <row r="128" spans="1:6" x14ac:dyDescent="0.25">
      <c r="A128" s="116">
        <f t="shared" si="16"/>
        <v>3.0399999999999991</v>
      </c>
      <c r="B128" s="184" t="s">
        <v>192</v>
      </c>
      <c r="C128" s="111">
        <v>1.1000000000000001</v>
      </c>
      <c r="D128" s="185" t="s">
        <v>9</v>
      </c>
      <c r="E128" s="90"/>
      <c r="F128" s="95">
        <f t="shared" si="15"/>
        <v>0</v>
      </c>
    </row>
    <row r="129" spans="1:6" x14ac:dyDescent="0.25">
      <c r="A129" s="116">
        <f t="shared" si="16"/>
        <v>3.0499999999999989</v>
      </c>
      <c r="B129" s="184" t="s">
        <v>193</v>
      </c>
      <c r="C129" s="111">
        <v>1.1000000000000001</v>
      </c>
      <c r="D129" s="185" t="s">
        <v>9</v>
      </c>
      <c r="E129" s="90"/>
      <c r="F129" s="95">
        <f t="shared" si="15"/>
        <v>0</v>
      </c>
    </row>
    <row r="130" spans="1:6" x14ac:dyDescent="0.25">
      <c r="A130" s="188"/>
      <c r="B130" s="184"/>
      <c r="C130" s="111"/>
      <c r="D130" s="185"/>
      <c r="E130" s="90"/>
      <c r="F130" s="95"/>
    </row>
    <row r="131" spans="1:6" x14ac:dyDescent="0.25">
      <c r="A131" s="113">
        <v>4</v>
      </c>
      <c r="B131" s="183" t="s">
        <v>121</v>
      </c>
      <c r="C131" s="111"/>
      <c r="D131" s="185"/>
      <c r="E131" s="90"/>
      <c r="F131" s="95"/>
    </row>
    <row r="132" spans="1:6" x14ac:dyDescent="0.25">
      <c r="A132" s="116">
        <f>+A131+0.01</f>
        <v>4.01</v>
      </c>
      <c r="B132" s="184" t="s">
        <v>186</v>
      </c>
      <c r="C132" s="111">
        <v>36.648000000000003</v>
      </c>
      <c r="D132" s="185" t="s">
        <v>11</v>
      </c>
      <c r="E132" s="90"/>
      <c r="F132" s="95">
        <f t="shared" ref="F132" si="17">ROUND(E132*C132,2)</f>
        <v>0</v>
      </c>
    </row>
    <row r="133" spans="1:6" x14ac:dyDescent="0.25">
      <c r="A133" s="188"/>
      <c r="B133" s="184"/>
      <c r="C133" s="111"/>
      <c r="D133" s="185"/>
      <c r="E133" s="90"/>
      <c r="F133" s="95"/>
    </row>
    <row r="134" spans="1:6" x14ac:dyDescent="0.25">
      <c r="A134" s="113">
        <v>5</v>
      </c>
      <c r="B134" s="183" t="s">
        <v>122</v>
      </c>
      <c r="C134" s="189"/>
      <c r="D134" s="185"/>
      <c r="E134" s="90"/>
      <c r="F134" s="95"/>
    </row>
    <row r="135" spans="1:6" x14ac:dyDescent="0.25">
      <c r="A135" s="116">
        <f>+A134+0.01</f>
        <v>5.01</v>
      </c>
      <c r="B135" s="184" t="s">
        <v>123</v>
      </c>
      <c r="C135" s="111">
        <v>32.067</v>
      </c>
      <c r="D135" s="185" t="s">
        <v>11</v>
      </c>
      <c r="E135" s="90"/>
      <c r="F135" s="95">
        <f t="shared" ref="F135:F146" si="18">ROUND(E135*C135,2)</f>
        <v>0</v>
      </c>
    </row>
    <row r="136" spans="1:6" x14ac:dyDescent="0.25">
      <c r="A136" s="116">
        <f t="shared" ref="A136:A146" si="19">+A135+0.01</f>
        <v>5.0199999999999996</v>
      </c>
      <c r="B136" s="184" t="s">
        <v>124</v>
      </c>
      <c r="C136" s="111">
        <v>32.067</v>
      </c>
      <c r="D136" s="185" t="s">
        <v>11</v>
      </c>
      <c r="E136" s="90"/>
      <c r="F136" s="95">
        <f t="shared" si="18"/>
        <v>0</v>
      </c>
    </row>
    <row r="137" spans="1:6" x14ac:dyDescent="0.25">
      <c r="A137" s="116">
        <f t="shared" si="19"/>
        <v>5.0299999999999994</v>
      </c>
      <c r="B137" s="184" t="s">
        <v>125</v>
      </c>
      <c r="C137" s="111">
        <v>18.507999999999999</v>
      </c>
      <c r="D137" s="185" t="s">
        <v>11</v>
      </c>
      <c r="E137" s="90"/>
      <c r="F137" s="95">
        <f t="shared" si="18"/>
        <v>0</v>
      </c>
    </row>
    <row r="138" spans="1:6" x14ac:dyDescent="0.25">
      <c r="A138" s="116">
        <f t="shared" si="19"/>
        <v>5.0399999999999991</v>
      </c>
      <c r="B138" s="184" t="s">
        <v>126</v>
      </c>
      <c r="C138" s="111">
        <f>5.2*4.3</f>
        <v>22.36</v>
      </c>
      <c r="D138" s="185" t="s">
        <v>11</v>
      </c>
      <c r="E138" s="90"/>
      <c r="F138" s="95">
        <f t="shared" si="18"/>
        <v>0</v>
      </c>
    </row>
    <row r="139" spans="1:6" x14ac:dyDescent="0.25">
      <c r="A139" s="116">
        <f t="shared" si="19"/>
        <v>5.0499999999999989</v>
      </c>
      <c r="B139" s="184" t="s">
        <v>127</v>
      </c>
      <c r="C139" s="111">
        <v>82.641999999999996</v>
      </c>
      <c r="D139" s="185" t="s">
        <v>11</v>
      </c>
      <c r="E139" s="90"/>
      <c r="F139" s="95">
        <f t="shared" si="18"/>
        <v>0</v>
      </c>
    </row>
    <row r="140" spans="1:6" x14ac:dyDescent="0.25">
      <c r="A140" s="116">
        <f t="shared" si="19"/>
        <v>5.0599999999999987</v>
      </c>
      <c r="B140" s="184" t="s">
        <v>128</v>
      </c>
      <c r="C140" s="111">
        <v>22.36</v>
      </c>
      <c r="D140" s="185" t="s">
        <v>11</v>
      </c>
      <c r="E140" s="90"/>
      <c r="F140" s="95">
        <f t="shared" si="18"/>
        <v>0</v>
      </c>
    </row>
    <row r="141" spans="1:6" x14ac:dyDescent="0.25">
      <c r="A141" s="116">
        <f t="shared" si="19"/>
        <v>5.0699999999999985</v>
      </c>
      <c r="B141" s="184" t="s">
        <v>129</v>
      </c>
      <c r="C141" s="111">
        <v>70.8</v>
      </c>
      <c r="D141" s="185" t="s">
        <v>10</v>
      </c>
      <c r="E141" s="90"/>
      <c r="F141" s="95">
        <f t="shared" si="18"/>
        <v>0</v>
      </c>
    </row>
    <row r="142" spans="1:6" x14ac:dyDescent="0.25">
      <c r="A142" s="116">
        <f t="shared" si="19"/>
        <v>5.0799999999999983</v>
      </c>
      <c r="B142" s="184" t="s">
        <v>130</v>
      </c>
      <c r="C142" s="111">
        <v>3.56</v>
      </c>
      <c r="D142" s="185" t="s">
        <v>11</v>
      </c>
      <c r="E142" s="90"/>
      <c r="F142" s="95">
        <f t="shared" si="18"/>
        <v>0</v>
      </c>
    </row>
    <row r="143" spans="1:6" x14ac:dyDescent="0.25">
      <c r="A143" s="116">
        <f t="shared" si="19"/>
        <v>5.0899999999999981</v>
      </c>
      <c r="B143" s="184" t="s">
        <v>131</v>
      </c>
      <c r="C143" s="111">
        <v>19</v>
      </c>
      <c r="D143" s="185" t="s">
        <v>10</v>
      </c>
      <c r="E143" s="90"/>
      <c r="F143" s="95">
        <f t="shared" si="18"/>
        <v>0</v>
      </c>
    </row>
    <row r="144" spans="1:6" x14ac:dyDescent="0.25">
      <c r="A144" s="116">
        <f t="shared" si="19"/>
        <v>5.0999999999999979</v>
      </c>
      <c r="B144" s="184" t="s">
        <v>132</v>
      </c>
      <c r="C144" s="111">
        <v>11.4</v>
      </c>
      <c r="D144" s="185" t="s">
        <v>11</v>
      </c>
      <c r="E144" s="90"/>
      <c r="F144" s="95">
        <f t="shared" si="18"/>
        <v>0</v>
      </c>
    </row>
    <row r="145" spans="1:6" ht="25.5" x14ac:dyDescent="0.25">
      <c r="A145" s="116">
        <f t="shared" si="19"/>
        <v>5.1099999999999977</v>
      </c>
      <c r="B145" s="124" t="s">
        <v>209</v>
      </c>
      <c r="C145" s="111">
        <v>29.38</v>
      </c>
      <c r="D145" s="185" t="s">
        <v>9</v>
      </c>
      <c r="E145" s="90"/>
      <c r="F145" s="95">
        <f t="shared" si="18"/>
        <v>0</v>
      </c>
    </row>
    <row r="146" spans="1:6" ht="25.5" x14ac:dyDescent="0.25">
      <c r="A146" s="116">
        <f t="shared" si="19"/>
        <v>5.1199999999999974</v>
      </c>
      <c r="B146" s="166" t="s">
        <v>133</v>
      </c>
      <c r="C146" s="111">
        <v>27.910999999999998</v>
      </c>
      <c r="D146" s="185" t="s">
        <v>9</v>
      </c>
      <c r="E146" s="90"/>
      <c r="F146" s="95">
        <f t="shared" si="18"/>
        <v>0</v>
      </c>
    </row>
    <row r="147" spans="1:6" x14ac:dyDescent="0.25">
      <c r="A147" s="190"/>
      <c r="B147" s="184"/>
      <c r="C147" s="111"/>
      <c r="D147" s="185"/>
      <c r="E147" s="90"/>
      <c r="F147" s="95"/>
    </row>
    <row r="148" spans="1:6" x14ac:dyDescent="0.25">
      <c r="A148" s="113">
        <v>6</v>
      </c>
      <c r="B148" s="183" t="s">
        <v>134</v>
      </c>
      <c r="C148" s="111"/>
      <c r="D148" s="185"/>
      <c r="E148" s="90"/>
      <c r="F148" s="95"/>
    </row>
    <row r="149" spans="1:6" x14ac:dyDescent="0.25">
      <c r="A149" s="116">
        <f>+A148+0.01</f>
        <v>6.01</v>
      </c>
      <c r="B149" s="184" t="s">
        <v>194</v>
      </c>
      <c r="C149" s="111">
        <v>1</v>
      </c>
      <c r="D149" s="185" t="s">
        <v>8</v>
      </c>
      <c r="E149" s="90"/>
      <c r="F149" s="95">
        <f t="shared" ref="F149:F154" si="20">ROUND(E149*C149,2)</f>
        <v>0</v>
      </c>
    </row>
    <row r="150" spans="1:6" x14ac:dyDescent="0.25">
      <c r="A150" s="116">
        <f t="shared" ref="A150:A154" si="21">+A149+0.01</f>
        <v>6.02</v>
      </c>
      <c r="B150" s="184" t="s">
        <v>135</v>
      </c>
      <c r="C150" s="111">
        <v>2</v>
      </c>
      <c r="D150" s="185" t="s">
        <v>8</v>
      </c>
      <c r="E150" s="90"/>
      <c r="F150" s="95">
        <f t="shared" si="20"/>
        <v>0</v>
      </c>
    </row>
    <row r="151" spans="1:6" x14ac:dyDescent="0.25">
      <c r="A151" s="116">
        <f t="shared" si="21"/>
        <v>6.0299999999999994</v>
      </c>
      <c r="B151" s="184" t="s">
        <v>136</v>
      </c>
      <c r="C151" s="111">
        <v>2</v>
      </c>
      <c r="D151" s="185" t="s">
        <v>8</v>
      </c>
      <c r="E151" s="90"/>
      <c r="F151" s="95">
        <f t="shared" si="20"/>
        <v>0</v>
      </c>
    </row>
    <row r="152" spans="1:6" x14ac:dyDescent="0.25">
      <c r="A152" s="116">
        <f t="shared" si="21"/>
        <v>6.0399999999999991</v>
      </c>
      <c r="B152" s="184" t="s">
        <v>137</v>
      </c>
      <c r="C152" s="111">
        <v>2</v>
      </c>
      <c r="D152" s="185" t="s">
        <v>8</v>
      </c>
      <c r="E152" s="90"/>
      <c r="F152" s="95">
        <f t="shared" si="20"/>
        <v>0</v>
      </c>
    </row>
    <row r="153" spans="1:6" x14ac:dyDescent="0.25">
      <c r="A153" s="116">
        <f t="shared" si="21"/>
        <v>6.0499999999999989</v>
      </c>
      <c r="B153" s="184" t="s">
        <v>138</v>
      </c>
      <c r="C153" s="111">
        <v>2</v>
      </c>
      <c r="D153" s="185" t="s">
        <v>8</v>
      </c>
      <c r="E153" s="90"/>
      <c r="F153" s="95">
        <f t="shared" si="20"/>
        <v>0</v>
      </c>
    </row>
    <row r="154" spans="1:6" ht="25.5" x14ac:dyDescent="0.25">
      <c r="A154" s="116">
        <f t="shared" si="21"/>
        <v>6.0599999999999987</v>
      </c>
      <c r="B154" s="124" t="s">
        <v>139</v>
      </c>
      <c r="C154" s="111">
        <v>1</v>
      </c>
      <c r="D154" s="185" t="s">
        <v>8</v>
      </c>
      <c r="E154" s="90"/>
      <c r="F154" s="95">
        <f t="shared" si="20"/>
        <v>0</v>
      </c>
    </row>
    <row r="155" spans="1:6" x14ac:dyDescent="0.25">
      <c r="A155" s="188"/>
      <c r="B155" s="184"/>
      <c r="C155" s="111"/>
      <c r="D155" s="185"/>
      <c r="E155" s="90"/>
      <c r="F155" s="95"/>
    </row>
    <row r="156" spans="1:6" x14ac:dyDescent="0.25">
      <c r="A156" s="113">
        <v>7</v>
      </c>
      <c r="B156" s="183" t="s">
        <v>210</v>
      </c>
      <c r="C156" s="111"/>
      <c r="D156" s="185"/>
      <c r="E156" s="90"/>
      <c r="F156" s="95"/>
    </row>
    <row r="157" spans="1:6" ht="25.5" x14ac:dyDescent="0.25">
      <c r="A157" s="133">
        <f>+A156+0.01</f>
        <v>7.01</v>
      </c>
      <c r="B157" s="191" t="s">
        <v>140</v>
      </c>
      <c r="C157" s="135">
        <v>1</v>
      </c>
      <c r="D157" s="192" t="s">
        <v>8</v>
      </c>
      <c r="E157" s="105"/>
      <c r="F157" s="95">
        <f t="shared" ref="F157:F167" si="22">ROUND(E157*C157,2)</f>
        <v>0</v>
      </c>
    </row>
    <row r="158" spans="1:6" ht="25.5" x14ac:dyDescent="0.25">
      <c r="A158" s="116">
        <f t="shared" ref="A158:A167" si="23">+A157+0.01</f>
        <v>7.02</v>
      </c>
      <c r="B158" s="124" t="s">
        <v>141</v>
      </c>
      <c r="C158" s="111">
        <v>1</v>
      </c>
      <c r="D158" s="185" t="s">
        <v>8</v>
      </c>
      <c r="E158" s="90"/>
      <c r="F158" s="95">
        <f t="shared" si="22"/>
        <v>0</v>
      </c>
    </row>
    <row r="159" spans="1:6" ht="25.5" x14ac:dyDescent="0.25">
      <c r="A159" s="116">
        <f t="shared" si="23"/>
        <v>7.0299999999999994</v>
      </c>
      <c r="B159" s="124" t="s">
        <v>142</v>
      </c>
      <c r="C159" s="111">
        <v>2</v>
      </c>
      <c r="D159" s="185" t="s">
        <v>8</v>
      </c>
      <c r="E159" s="90"/>
      <c r="F159" s="95">
        <f t="shared" si="22"/>
        <v>0</v>
      </c>
    </row>
    <row r="160" spans="1:6" x14ac:dyDescent="0.25">
      <c r="A160" s="116">
        <f t="shared" si="23"/>
        <v>7.0399999999999991</v>
      </c>
      <c r="B160" s="124" t="s">
        <v>143</v>
      </c>
      <c r="C160" s="111">
        <v>3</v>
      </c>
      <c r="D160" s="185" t="s">
        <v>8</v>
      </c>
      <c r="E160" s="90"/>
      <c r="F160" s="95">
        <f t="shared" si="22"/>
        <v>0</v>
      </c>
    </row>
    <row r="161" spans="1:10" x14ac:dyDescent="0.25">
      <c r="A161" s="116">
        <f t="shared" si="23"/>
        <v>7.0499999999999989</v>
      </c>
      <c r="B161" s="193" t="s">
        <v>144</v>
      </c>
      <c r="C161" s="111">
        <v>1</v>
      </c>
      <c r="D161" s="185" t="s">
        <v>8</v>
      </c>
      <c r="E161" s="90"/>
      <c r="F161" s="95">
        <f t="shared" si="22"/>
        <v>0</v>
      </c>
    </row>
    <row r="162" spans="1:10" ht="25.5" x14ac:dyDescent="0.2">
      <c r="A162" s="116">
        <f t="shared" si="23"/>
        <v>7.0599999999999987</v>
      </c>
      <c r="B162" s="187" t="s">
        <v>145</v>
      </c>
      <c r="C162" s="111">
        <v>1</v>
      </c>
      <c r="D162" s="185" t="s">
        <v>8</v>
      </c>
      <c r="E162" s="90"/>
      <c r="F162" s="95">
        <f t="shared" si="22"/>
        <v>0</v>
      </c>
    </row>
    <row r="163" spans="1:10" ht="38.25" x14ac:dyDescent="0.2">
      <c r="A163" s="116">
        <f t="shared" si="23"/>
        <v>7.0699999999999985</v>
      </c>
      <c r="B163" s="187" t="s">
        <v>146</v>
      </c>
      <c r="C163" s="111">
        <v>1</v>
      </c>
      <c r="D163" s="185" t="s">
        <v>8</v>
      </c>
      <c r="E163" s="90"/>
      <c r="F163" s="95">
        <f t="shared" si="22"/>
        <v>0</v>
      </c>
      <c r="G163" s="91"/>
      <c r="H163" s="91"/>
      <c r="I163" s="91"/>
      <c r="J163" s="91"/>
    </row>
    <row r="164" spans="1:10" x14ac:dyDescent="0.2">
      <c r="A164" s="116">
        <f t="shared" si="23"/>
        <v>7.0799999999999983</v>
      </c>
      <c r="B164" s="187" t="s">
        <v>147</v>
      </c>
      <c r="C164" s="111">
        <v>1</v>
      </c>
      <c r="D164" s="185" t="s">
        <v>8</v>
      </c>
      <c r="E164" s="90"/>
      <c r="F164" s="95">
        <f t="shared" si="22"/>
        <v>0</v>
      </c>
    </row>
    <row r="165" spans="1:10" x14ac:dyDescent="0.2">
      <c r="A165" s="116">
        <f t="shared" si="23"/>
        <v>7.0899999999999981</v>
      </c>
      <c r="B165" s="187" t="s">
        <v>148</v>
      </c>
      <c r="C165" s="111">
        <v>1</v>
      </c>
      <c r="D165" s="185" t="s">
        <v>8</v>
      </c>
      <c r="E165" s="90"/>
      <c r="F165" s="95">
        <f t="shared" si="22"/>
        <v>0</v>
      </c>
    </row>
    <row r="166" spans="1:10" x14ac:dyDescent="0.2">
      <c r="A166" s="116">
        <f t="shared" si="23"/>
        <v>7.0999999999999979</v>
      </c>
      <c r="B166" s="187" t="s">
        <v>149</v>
      </c>
      <c r="C166" s="111">
        <v>1</v>
      </c>
      <c r="D166" s="185" t="s">
        <v>8</v>
      </c>
      <c r="E166" s="90"/>
      <c r="F166" s="95">
        <f t="shared" si="22"/>
        <v>0</v>
      </c>
    </row>
    <row r="167" spans="1:10" x14ac:dyDescent="0.2">
      <c r="A167" s="116">
        <f t="shared" si="23"/>
        <v>7.1099999999999977</v>
      </c>
      <c r="B167" s="187" t="s">
        <v>150</v>
      </c>
      <c r="C167" s="111">
        <v>1</v>
      </c>
      <c r="D167" s="185" t="s">
        <v>8</v>
      </c>
      <c r="E167" s="90"/>
      <c r="F167" s="95">
        <f t="shared" si="22"/>
        <v>0</v>
      </c>
    </row>
    <row r="168" spans="1:10" x14ac:dyDescent="0.2">
      <c r="A168" s="116"/>
      <c r="B168" s="187"/>
      <c r="C168" s="111"/>
      <c r="D168" s="185"/>
      <c r="E168" s="90"/>
      <c r="F168" s="95"/>
    </row>
    <row r="169" spans="1:10" x14ac:dyDescent="0.25">
      <c r="A169" s="116">
        <v>8</v>
      </c>
      <c r="B169" s="184" t="s">
        <v>151</v>
      </c>
      <c r="C169" s="111">
        <v>1</v>
      </c>
      <c r="D169" s="185" t="s">
        <v>8</v>
      </c>
      <c r="E169" s="90"/>
      <c r="F169" s="95">
        <f t="shared" ref="F169" si="24">ROUND(E169*C169,2)</f>
        <v>0</v>
      </c>
    </row>
    <row r="170" spans="1:10" x14ac:dyDescent="0.25">
      <c r="A170" s="145"/>
      <c r="B170" s="146" t="s">
        <v>104</v>
      </c>
      <c r="C170" s="147"/>
      <c r="D170" s="148"/>
      <c r="E170" s="232"/>
      <c r="F170" s="99">
        <f>SUM(F115:F169)</f>
        <v>0</v>
      </c>
    </row>
    <row r="171" spans="1:10" x14ac:dyDescent="0.25">
      <c r="A171" s="194"/>
      <c r="B171" s="195"/>
      <c r="C171" s="194"/>
      <c r="D171" s="196"/>
      <c r="E171" s="234"/>
      <c r="F171" s="235"/>
    </row>
    <row r="172" spans="1:10" x14ac:dyDescent="0.25">
      <c r="A172" s="197" t="s">
        <v>13</v>
      </c>
      <c r="B172" s="198" t="s">
        <v>14</v>
      </c>
      <c r="C172" s="111"/>
      <c r="D172" s="149"/>
      <c r="E172" s="222"/>
      <c r="F172" s="236"/>
    </row>
    <row r="173" spans="1:10" ht="63.75" x14ac:dyDescent="0.25">
      <c r="A173" s="116">
        <v>1</v>
      </c>
      <c r="B173" s="130" t="s">
        <v>15</v>
      </c>
      <c r="C173" s="111">
        <v>2</v>
      </c>
      <c r="D173" s="149" t="s">
        <v>3</v>
      </c>
      <c r="E173" s="222"/>
      <c r="F173" s="95">
        <f t="shared" ref="F173:F174" si="25">ROUND(E173*C173,2)</f>
        <v>0</v>
      </c>
    </row>
    <row r="174" spans="1:10" ht="25.5" x14ac:dyDescent="0.25">
      <c r="A174" s="116">
        <v>2</v>
      </c>
      <c r="B174" s="199" t="s">
        <v>16</v>
      </c>
      <c r="C174" s="242"/>
      <c r="D174" s="149" t="s">
        <v>102</v>
      </c>
      <c r="E174" s="222"/>
      <c r="F174" s="95">
        <f t="shared" si="25"/>
        <v>0</v>
      </c>
    </row>
    <row r="175" spans="1:10" x14ac:dyDescent="0.25">
      <c r="A175" s="145"/>
      <c r="B175" s="146" t="s">
        <v>17</v>
      </c>
      <c r="C175" s="147"/>
      <c r="D175" s="148"/>
      <c r="E175" s="229"/>
      <c r="F175" s="99">
        <f>SUM(F173:F174)</f>
        <v>0</v>
      </c>
    </row>
    <row r="176" spans="1:10" x14ac:dyDescent="0.25">
      <c r="A176" s="176"/>
      <c r="B176" s="200"/>
      <c r="C176" s="143"/>
      <c r="D176" s="118"/>
      <c r="E176" s="222"/>
      <c r="F176" s="102"/>
    </row>
    <row r="177" spans="1:6" x14ac:dyDescent="0.25">
      <c r="A177" s="201"/>
      <c r="B177" s="202" t="s">
        <v>18</v>
      </c>
      <c r="C177" s="203"/>
      <c r="D177" s="204"/>
      <c r="E177" s="105"/>
      <c r="F177" s="237">
        <f>+F175+F170+F110+F53</f>
        <v>0</v>
      </c>
    </row>
    <row r="178" spans="1:6" x14ac:dyDescent="0.25">
      <c r="A178" s="205"/>
      <c r="B178" s="206" t="s">
        <v>18</v>
      </c>
      <c r="C178" s="207"/>
      <c r="D178" s="207"/>
      <c r="E178" s="238"/>
      <c r="F178" s="238">
        <f>+F177</f>
        <v>0</v>
      </c>
    </row>
    <row r="179" spans="1:6" x14ac:dyDescent="0.25">
      <c r="A179" s="174"/>
      <c r="B179" s="208"/>
      <c r="C179" s="174"/>
      <c r="D179" s="174"/>
      <c r="E179" s="90"/>
      <c r="F179" s="239"/>
    </row>
    <row r="180" spans="1:6" x14ac:dyDescent="0.25">
      <c r="A180" s="174"/>
      <c r="B180" s="209" t="s">
        <v>19</v>
      </c>
      <c r="C180" s="143"/>
      <c r="D180" s="174"/>
      <c r="E180" s="90"/>
      <c r="F180" s="90"/>
    </row>
    <row r="181" spans="1:6" x14ac:dyDescent="0.25">
      <c r="A181" s="176"/>
      <c r="B181" s="210" t="s">
        <v>20</v>
      </c>
      <c r="C181" s="211">
        <v>0.1</v>
      </c>
      <c r="D181" s="174"/>
      <c r="E181" s="90"/>
      <c r="F181" s="95">
        <f>ROUND(C181*F178,2)</f>
        <v>0</v>
      </c>
    </row>
    <row r="182" spans="1:6" x14ac:dyDescent="0.25">
      <c r="A182" s="176"/>
      <c r="B182" s="210" t="s">
        <v>21</v>
      </c>
      <c r="C182" s="211">
        <v>0.05</v>
      </c>
      <c r="D182" s="174"/>
      <c r="E182" s="90"/>
      <c r="F182" s="95">
        <f>ROUND(C182*F178,2)</f>
        <v>0</v>
      </c>
    </row>
    <row r="183" spans="1:6" x14ac:dyDescent="0.25">
      <c r="A183" s="176"/>
      <c r="B183" s="210" t="s">
        <v>22</v>
      </c>
      <c r="C183" s="211">
        <v>4.4999999999999998E-2</v>
      </c>
      <c r="D183" s="174"/>
      <c r="E183" s="90"/>
      <c r="F183" s="95">
        <f>ROUND(C183*F178,2)</f>
        <v>0</v>
      </c>
    </row>
    <row r="184" spans="1:6" x14ac:dyDescent="0.25">
      <c r="A184" s="176"/>
      <c r="B184" s="210" t="s">
        <v>23</v>
      </c>
      <c r="C184" s="211">
        <v>0.04</v>
      </c>
      <c r="D184" s="174"/>
      <c r="E184" s="90"/>
      <c r="F184" s="95">
        <f>ROUND(C184*F178,2)</f>
        <v>0</v>
      </c>
    </row>
    <row r="185" spans="1:6" x14ac:dyDescent="0.25">
      <c r="A185" s="176"/>
      <c r="B185" s="210" t="s">
        <v>24</v>
      </c>
      <c r="C185" s="211">
        <v>0.04</v>
      </c>
      <c r="D185" s="174"/>
      <c r="E185" s="90"/>
      <c r="F185" s="95">
        <f>ROUND(C185*F178,2)</f>
        <v>0</v>
      </c>
    </row>
    <row r="186" spans="1:6" x14ac:dyDescent="0.25">
      <c r="A186" s="176"/>
      <c r="B186" s="210" t="s">
        <v>25</v>
      </c>
      <c r="C186" s="211">
        <v>0.01</v>
      </c>
      <c r="D186" s="174"/>
      <c r="E186" s="90"/>
      <c r="F186" s="95">
        <f>ROUND(C186*F178,2)</f>
        <v>0</v>
      </c>
    </row>
    <row r="187" spans="1:6" x14ac:dyDescent="0.25">
      <c r="A187" s="176"/>
      <c r="B187" s="210" t="s">
        <v>26</v>
      </c>
      <c r="C187" s="211">
        <v>1E-3</v>
      </c>
      <c r="D187" s="174"/>
      <c r="E187" s="90"/>
      <c r="F187" s="95">
        <f>ROUND(C187*F178,2)</f>
        <v>0</v>
      </c>
    </row>
    <row r="188" spans="1:6" x14ac:dyDescent="0.25">
      <c r="A188" s="176"/>
      <c r="B188" s="210" t="s">
        <v>27</v>
      </c>
      <c r="C188" s="211">
        <v>0.05</v>
      </c>
      <c r="D188" s="174"/>
      <c r="E188" s="90"/>
      <c r="F188" s="95">
        <f>ROUND(C188*F178,2)</f>
        <v>0</v>
      </c>
    </row>
    <row r="189" spans="1:6" x14ac:dyDescent="0.25">
      <c r="A189" s="176"/>
      <c r="B189" s="210" t="s">
        <v>28</v>
      </c>
      <c r="C189" s="211">
        <v>0.1</v>
      </c>
      <c r="D189" s="174"/>
      <c r="E189" s="90"/>
      <c r="F189" s="95">
        <f>ROUND(C189*F178,2)</f>
        <v>0</v>
      </c>
    </row>
    <row r="190" spans="1:6" x14ac:dyDescent="0.25">
      <c r="A190" s="212"/>
      <c r="B190" s="210" t="s">
        <v>29</v>
      </c>
      <c r="C190" s="211">
        <v>0.05</v>
      </c>
      <c r="D190" s="174"/>
      <c r="E190" s="90"/>
      <c r="F190" s="95">
        <f>ROUND(C190*F178,2)</f>
        <v>0</v>
      </c>
    </row>
    <row r="191" spans="1:6" x14ac:dyDescent="0.25">
      <c r="A191" s="176"/>
      <c r="B191" s="210" t="s">
        <v>30</v>
      </c>
      <c r="C191" s="211">
        <v>0.18</v>
      </c>
      <c r="D191" s="174"/>
      <c r="E191" s="240"/>
      <c r="F191" s="95">
        <f>ROUND(C191*F181,2)</f>
        <v>0</v>
      </c>
    </row>
    <row r="192" spans="1:6" x14ac:dyDescent="0.25">
      <c r="A192" s="119"/>
      <c r="B192" s="213" t="s">
        <v>31</v>
      </c>
      <c r="C192" s="214"/>
      <c r="D192" s="215"/>
      <c r="E192" s="239"/>
      <c r="F192" s="84">
        <f>SUM(F181:F191)</f>
        <v>0</v>
      </c>
    </row>
    <row r="193" spans="1:6" x14ac:dyDescent="0.25">
      <c r="A193" s="119"/>
      <c r="B193" s="216" t="s">
        <v>43</v>
      </c>
      <c r="C193" s="127"/>
      <c r="D193" s="128"/>
      <c r="E193" s="222"/>
      <c r="F193" s="224">
        <f>+F192+F178</f>
        <v>0</v>
      </c>
    </row>
    <row r="194" spans="1:6" x14ac:dyDescent="0.25">
      <c r="A194" s="119"/>
      <c r="B194" s="217"/>
      <c r="C194" s="127"/>
      <c r="D194" s="128"/>
      <c r="E194" s="222"/>
      <c r="F194" s="84"/>
    </row>
    <row r="195" spans="1:6" x14ac:dyDescent="0.25">
      <c r="A195" s="218"/>
      <c r="B195" s="219" t="s">
        <v>44</v>
      </c>
      <c r="C195" s="220"/>
      <c r="D195" s="221"/>
      <c r="E195" s="226"/>
      <c r="F195" s="241">
        <f>+F193</f>
        <v>0</v>
      </c>
    </row>
    <row r="196" spans="1:6" x14ac:dyDescent="0.25">
      <c r="A196" s="89"/>
      <c r="B196" s="96"/>
      <c r="C196" s="89"/>
      <c r="D196" s="89"/>
      <c r="E196" s="86"/>
      <c r="F196" s="85"/>
    </row>
    <row r="197" spans="1:6" x14ac:dyDescent="0.25">
      <c r="A197" s="89"/>
      <c r="B197" s="96"/>
      <c r="C197" s="89"/>
      <c r="D197" s="89"/>
      <c r="E197" s="86"/>
      <c r="F197" s="85"/>
    </row>
  </sheetData>
  <sheetProtection algorithmName="SHA-512" hashValue="Vlk7CqdU8Ac+EzFEecAkf7FX+8qckVOMUq88evwUYraO+0vpuopdp+1MLVyhMzE8+BM06hNhGYf6ei2hDJvepg==" saltValue="y94U6lPW9LLElNr4CAi1MQ==" spinCount="100000" sheet="1" objects="1" scenarios="1" formatCells="0" formatColumns="0" formatRows="0"/>
  <mergeCells count="8">
    <mergeCell ref="A6:F6"/>
    <mergeCell ref="B84:B85"/>
    <mergeCell ref="A4:F4"/>
    <mergeCell ref="A1:F1"/>
    <mergeCell ref="A2:F2"/>
    <mergeCell ref="A3:F3"/>
    <mergeCell ref="A5:B5"/>
    <mergeCell ref="D5:E5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rowBreaks count="3" manualBreakCount="3">
    <brk id="48" max="5" man="1"/>
    <brk id="103" max="5" man="1"/>
    <brk id="157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77"/>
  <sheetViews>
    <sheetView topLeftCell="A19" workbookViewId="0">
      <selection activeCell="I30" sqref="I30"/>
    </sheetView>
  </sheetViews>
  <sheetFormatPr baseColWidth="10" defaultRowHeight="15" x14ac:dyDescent="0.25"/>
  <cols>
    <col min="3" max="3" width="16.140625" customWidth="1"/>
    <col min="6" max="6" width="13" bestFit="1" customWidth="1"/>
    <col min="9" max="9" width="12.85546875" bestFit="1" customWidth="1"/>
    <col min="259" max="259" width="16.140625" customWidth="1"/>
    <col min="262" max="262" width="13" bestFit="1" customWidth="1"/>
    <col min="265" max="265" width="12.85546875" bestFit="1" customWidth="1"/>
    <col min="515" max="515" width="16.140625" customWidth="1"/>
    <col min="518" max="518" width="13" bestFit="1" customWidth="1"/>
    <col min="521" max="521" width="12.85546875" bestFit="1" customWidth="1"/>
    <col min="771" max="771" width="16.140625" customWidth="1"/>
    <col min="774" max="774" width="13" bestFit="1" customWidth="1"/>
    <col min="777" max="777" width="12.85546875" bestFit="1" customWidth="1"/>
    <col min="1027" max="1027" width="16.140625" customWidth="1"/>
    <col min="1030" max="1030" width="13" bestFit="1" customWidth="1"/>
    <col min="1033" max="1033" width="12.85546875" bestFit="1" customWidth="1"/>
    <col min="1283" max="1283" width="16.140625" customWidth="1"/>
    <col min="1286" max="1286" width="13" bestFit="1" customWidth="1"/>
    <col min="1289" max="1289" width="12.85546875" bestFit="1" customWidth="1"/>
    <col min="1539" max="1539" width="16.140625" customWidth="1"/>
    <col min="1542" max="1542" width="13" bestFit="1" customWidth="1"/>
    <col min="1545" max="1545" width="12.85546875" bestFit="1" customWidth="1"/>
    <col min="1795" max="1795" width="16.140625" customWidth="1"/>
    <col min="1798" max="1798" width="13" bestFit="1" customWidth="1"/>
    <col min="1801" max="1801" width="12.85546875" bestFit="1" customWidth="1"/>
    <col min="2051" max="2051" width="16.140625" customWidth="1"/>
    <col min="2054" max="2054" width="13" bestFit="1" customWidth="1"/>
    <col min="2057" max="2057" width="12.85546875" bestFit="1" customWidth="1"/>
    <col min="2307" max="2307" width="16.140625" customWidth="1"/>
    <col min="2310" max="2310" width="13" bestFit="1" customWidth="1"/>
    <col min="2313" max="2313" width="12.85546875" bestFit="1" customWidth="1"/>
    <col min="2563" max="2563" width="16.140625" customWidth="1"/>
    <col min="2566" max="2566" width="13" bestFit="1" customWidth="1"/>
    <col min="2569" max="2569" width="12.85546875" bestFit="1" customWidth="1"/>
    <col min="2819" max="2819" width="16.140625" customWidth="1"/>
    <col min="2822" max="2822" width="13" bestFit="1" customWidth="1"/>
    <col min="2825" max="2825" width="12.85546875" bestFit="1" customWidth="1"/>
    <col min="3075" max="3075" width="16.140625" customWidth="1"/>
    <col min="3078" max="3078" width="13" bestFit="1" customWidth="1"/>
    <col min="3081" max="3081" width="12.85546875" bestFit="1" customWidth="1"/>
    <col min="3331" max="3331" width="16.140625" customWidth="1"/>
    <col min="3334" max="3334" width="13" bestFit="1" customWidth="1"/>
    <col min="3337" max="3337" width="12.85546875" bestFit="1" customWidth="1"/>
    <col min="3587" max="3587" width="16.140625" customWidth="1"/>
    <col min="3590" max="3590" width="13" bestFit="1" customWidth="1"/>
    <col min="3593" max="3593" width="12.85546875" bestFit="1" customWidth="1"/>
    <col min="3843" max="3843" width="16.140625" customWidth="1"/>
    <col min="3846" max="3846" width="13" bestFit="1" customWidth="1"/>
    <col min="3849" max="3849" width="12.85546875" bestFit="1" customWidth="1"/>
    <col min="4099" max="4099" width="16.140625" customWidth="1"/>
    <col min="4102" max="4102" width="13" bestFit="1" customWidth="1"/>
    <col min="4105" max="4105" width="12.85546875" bestFit="1" customWidth="1"/>
    <col min="4355" max="4355" width="16.140625" customWidth="1"/>
    <col min="4358" max="4358" width="13" bestFit="1" customWidth="1"/>
    <col min="4361" max="4361" width="12.85546875" bestFit="1" customWidth="1"/>
    <col min="4611" max="4611" width="16.140625" customWidth="1"/>
    <col min="4614" max="4614" width="13" bestFit="1" customWidth="1"/>
    <col min="4617" max="4617" width="12.85546875" bestFit="1" customWidth="1"/>
    <col min="4867" max="4867" width="16.140625" customWidth="1"/>
    <col min="4870" max="4870" width="13" bestFit="1" customWidth="1"/>
    <col min="4873" max="4873" width="12.85546875" bestFit="1" customWidth="1"/>
    <col min="5123" max="5123" width="16.140625" customWidth="1"/>
    <col min="5126" max="5126" width="13" bestFit="1" customWidth="1"/>
    <col min="5129" max="5129" width="12.85546875" bestFit="1" customWidth="1"/>
    <col min="5379" max="5379" width="16.140625" customWidth="1"/>
    <col min="5382" max="5382" width="13" bestFit="1" customWidth="1"/>
    <col min="5385" max="5385" width="12.85546875" bestFit="1" customWidth="1"/>
    <col min="5635" max="5635" width="16.140625" customWidth="1"/>
    <col min="5638" max="5638" width="13" bestFit="1" customWidth="1"/>
    <col min="5641" max="5641" width="12.85546875" bestFit="1" customWidth="1"/>
    <col min="5891" max="5891" width="16.140625" customWidth="1"/>
    <col min="5894" max="5894" width="13" bestFit="1" customWidth="1"/>
    <col min="5897" max="5897" width="12.85546875" bestFit="1" customWidth="1"/>
    <col min="6147" max="6147" width="16.140625" customWidth="1"/>
    <col min="6150" max="6150" width="13" bestFit="1" customWidth="1"/>
    <col min="6153" max="6153" width="12.85546875" bestFit="1" customWidth="1"/>
    <col min="6403" max="6403" width="16.140625" customWidth="1"/>
    <col min="6406" max="6406" width="13" bestFit="1" customWidth="1"/>
    <col min="6409" max="6409" width="12.85546875" bestFit="1" customWidth="1"/>
    <col min="6659" max="6659" width="16.140625" customWidth="1"/>
    <col min="6662" max="6662" width="13" bestFit="1" customWidth="1"/>
    <col min="6665" max="6665" width="12.85546875" bestFit="1" customWidth="1"/>
    <col min="6915" max="6915" width="16.140625" customWidth="1"/>
    <col min="6918" max="6918" width="13" bestFit="1" customWidth="1"/>
    <col min="6921" max="6921" width="12.85546875" bestFit="1" customWidth="1"/>
    <col min="7171" max="7171" width="16.140625" customWidth="1"/>
    <col min="7174" max="7174" width="13" bestFit="1" customWidth="1"/>
    <col min="7177" max="7177" width="12.85546875" bestFit="1" customWidth="1"/>
    <col min="7427" max="7427" width="16.140625" customWidth="1"/>
    <col min="7430" max="7430" width="13" bestFit="1" customWidth="1"/>
    <col min="7433" max="7433" width="12.85546875" bestFit="1" customWidth="1"/>
    <col min="7683" max="7683" width="16.140625" customWidth="1"/>
    <col min="7686" max="7686" width="13" bestFit="1" customWidth="1"/>
    <col min="7689" max="7689" width="12.85546875" bestFit="1" customWidth="1"/>
    <col min="7939" max="7939" width="16.140625" customWidth="1"/>
    <col min="7942" max="7942" width="13" bestFit="1" customWidth="1"/>
    <col min="7945" max="7945" width="12.85546875" bestFit="1" customWidth="1"/>
    <col min="8195" max="8195" width="16.140625" customWidth="1"/>
    <col min="8198" max="8198" width="13" bestFit="1" customWidth="1"/>
    <col min="8201" max="8201" width="12.85546875" bestFit="1" customWidth="1"/>
    <col min="8451" max="8451" width="16.140625" customWidth="1"/>
    <col min="8454" max="8454" width="13" bestFit="1" customWidth="1"/>
    <col min="8457" max="8457" width="12.85546875" bestFit="1" customWidth="1"/>
    <col min="8707" max="8707" width="16.140625" customWidth="1"/>
    <col min="8710" max="8710" width="13" bestFit="1" customWidth="1"/>
    <col min="8713" max="8713" width="12.85546875" bestFit="1" customWidth="1"/>
    <col min="8963" max="8963" width="16.140625" customWidth="1"/>
    <col min="8966" max="8966" width="13" bestFit="1" customWidth="1"/>
    <col min="8969" max="8969" width="12.85546875" bestFit="1" customWidth="1"/>
    <col min="9219" max="9219" width="16.140625" customWidth="1"/>
    <col min="9222" max="9222" width="13" bestFit="1" customWidth="1"/>
    <col min="9225" max="9225" width="12.85546875" bestFit="1" customWidth="1"/>
    <col min="9475" max="9475" width="16.140625" customWidth="1"/>
    <col min="9478" max="9478" width="13" bestFit="1" customWidth="1"/>
    <col min="9481" max="9481" width="12.85546875" bestFit="1" customWidth="1"/>
    <col min="9731" max="9731" width="16.140625" customWidth="1"/>
    <col min="9734" max="9734" width="13" bestFit="1" customWidth="1"/>
    <col min="9737" max="9737" width="12.85546875" bestFit="1" customWidth="1"/>
    <col min="9987" max="9987" width="16.140625" customWidth="1"/>
    <col min="9990" max="9990" width="13" bestFit="1" customWidth="1"/>
    <col min="9993" max="9993" width="12.85546875" bestFit="1" customWidth="1"/>
    <col min="10243" max="10243" width="16.140625" customWidth="1"/>
    <col min="10246" max="10246" width="13" bestFit="1" customWidth="1"/>
    <col min="10249" max="10249" width="12.85546875" bestFit="1" customWidth="1"/>
    <col min="10499" max="10499" width="16.140625" customWidth="1"/>
    <col min="10502" max="10502" width="13" bestFit="1" customWidth="1"/>
    <col min="10505" max="10505" width="12.85546875" bestFit="1" customWidth="1"/>
    <col min="10755" max="10755" width="16.140625" customWidth="1"/>
    <col min="10758" max="10758" width="13" bestFit="1" customWidth="1"/>
    <col min="10761" max="10761" width="12.85546875" bestFit="1" customWidth="1"/>
    <col min="11011" max="11011" width="16.140625" customWidth="1"/>
    <col min="11014" max="11014" width="13" bestFit="1" customWidth="1"/>
    <col min="11017" max="11017" width="12.85546875" bestFit="1" customWidth="1"/>
    <col min="11267" max="11267" width="16.140625" customWidth="1"/>
    <col min="11270" max="11270" width="13" bestFit="1" customWidth="1"/>
    <col min="11273" max="11273" width="12.85546875" bestFit="1" customWidth="1"/>
    <col min="11523" max="11523" width="16.140625" customWidth="1"/>
    <col min="11526" max="11526" width="13" bestFit="1" customWidth="1"/>
    <col min="11529" max="11529" width="12.85546875" bestFit="1" customWidth="1"/>
    <col min="11779" max="11779" width="16.140625" customWidth="1"/>
    <col min="11782" max="11782" width="13" bestFit="1" customWidth="1"/>
    <col min="11785" max="11785" width="12.85546875" bestFit="1" customWidth="1"/>
    <col min="12035" max="12035" width="16.140625" customWidth="1"/>
    <col min="12038" max="12038" width="13" bestFit="1" customWidth="1"/>
    <col min="12041" max="12041" width="12.85546875" bestFit="1" customWidth="1"/>
    <col min="12291" max="12291" width="16.140625" customWidth="1"/>
    <col min="12294" max="12294" width="13" bestFit="1" customWidth="1"/>
    <col min="12297" max="12297" width="12.85546875" bestFit="1" customWidth="1"/>
    <col min="12547" max="12547" width="16.140625" customWidth="1"/>
    <col min="12550" max="12550" width="13" bestFit="1" customWidth="1"/>
    <col min="12553" max="12553" width="12.85546875" bestFit="1" customWidth="1"/>
    <col min="12803" max="12803" width="16.140625" customWidth="1"/>
    <col min="12806" max="12806" width="13" bestFit="1" customWidth="1"/>
    <col min="12809" max="12809" width="12.85546875" bestFit="1" customWidth="1"/>
    <col min="13059" max="13059" width="16.140625" customWidth="1"/>
    <col min="13062" max="13062" width="13" bestFit="1" customWidth="1"/>
    <col min="13065" max="13065" width="12.85546875" bestFit="1" customWidth="1"/>
    <col min="13315" max="13315" width="16.140625" customWidth="1"/>
    <col min="13318" max="13318" width="13" bestFit="1" customWidth="1"/>
    <col min="13321" max="13321" width="12.85546875" bestFit="1" customWidth="1"/>
    <col min="13571" max="13571" width="16.140625" customWidth="1"/>
    <col min="13574" max="13574" width="13" bestFit="1" customWidth="1"/>
    <col min="13577" max="13577" width="12.85546875" bestFit="1" customWidth="1"/>
    <col min="13827" max="13827" width="16.140625" customWidth="1"/>
    <col min="13830" max="13830" width="13" bestFit="1" customWidth="1"/>
    <col min="13833" max="13833" width="12.85546875" bestFit="1" customWidth="1"/>
    <col min="14083" max="14083" width="16.140625" customWidth="1"/>
    <col min="14086" max="14086" width="13" bestFit="1" customWidth="1"/>
    <col min="14089" max="14089" width="12.85546875" bestFit="1" customWidth="1"/>
    <col min="14339" max="14339" width="16.140625" customWidth="1"/>
    <col min="14342" max="14342" width="13" bestFit="1" customWidth="1"/>
    <col min="14345" max="14345" width="12.85546875" bestFit="1" customWidth="1"/>
    <col min="14595" max="14595" width="16.140625" customWidth="1"/>
    <col min="14598" max="14598" width="13" bestFit="1" customWidth="1"/>
    <col min="14601" max="14601" width="12.85546875" bestFit="1" customWidth="1"/>
    <col min="14851" max="14851" width="16.140625" customWidth="1"/>
    <col min="14854" max="14854" width="13" bestFit="1" customWidth="1"/>
    <col min="14857" max="14857" width="12.85546875" bestFit="1" customWidth="1"/>
    <col min="15107" max="15107" width="16.140625" customWidth="1"/>
    <col min="15110" max="15110" width="13" bestFit="1" customWidth="1"/>
    <col min="15113" max="15113" width="12.85546875" bestFit="1" customWidth="1"/>
    <col min="15363" max="15363" width="16.140625" customWidth="1"/>
    <col min="15366" max="15366" width="13" bestFit="1" customWidth="1"/>
    <col min="15369" max="15369" width="12.85546875" bestFit="1" customWidth="1"/>
    <col min="15619" max="15619" width="16.140625" customWidth="1"/>
    <col min="15622" max="15622" width="13" bestFit="1" customWidth="1"/>
    <col min="15625" max="15625" width="12.85546875" bestFit="1" customWidth="1"/>
    <col min="15875" max="15875" width="16.140625" customWidth="1"/>
    <col min="15878" max="15878" width="13" bestFit="1" customWidth="1"/>
    <col min="15881" max="15881" width="12.85546875" bestFit="1" customWidth="1"/>
    <col min="16131" max="16131" width="16.140625" customWidth="1"/>
    <col min="16134" max="16134" width="13" bestFit="1" customWidth="1"/>
    <col min="16137" max="16137" width="12.85546875" bestFit="1" customWidth="1"/>
  </cols>
  <sheetData>
    <row r="3" spans="1:17" ht="20.25" x14ac:dyDescent="0.3">
      <c r="A3" s="6"/>
      <c r="B3" s="6"/>
      <c r="C3" s="6"/>
      <c r="D3" s="6"/>
      <c r="E3" s="6"/>
      <c r="F3" s="6"/>
      <c r="G3" s="6"/>
      <c r="H3" s="7"/>
      <c r="I3" s="7"/>
      <c r="J3" s="8"/>
      <c r="K3" s="8"/>
      <c r="L3" s="9"/>
      <c r="M3" s="9"/>
      <c r="N3" s="9"/>
      <c r="O3" s="9"/>
      <c r="P3" s="9"/>
      <c r="Q3" s="9"/>
    </row>
    <row r="4" spans="1:17" ht="18.75" thickBot="1" x14ac:dyDescent="0.3">
      <c r="A4" s="10"/>
      <c r="B4" s="11"/>
      <c r="C4" s="12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0"/>
      <c r="Q4" s="10"/>
    </row>
    <row r="5" spans="1:17" ht="15.75" thickBot="1" x14ac:dyDescent="0.3">
      <c r="A5" s="13"/>
      <c r="B5" s="11"/>
      <c r="C5" s="11"/>
      <c r="D5" s="11"/>
      <c r="E5" s="248" t="s">
        <v>45</v>
      </c>
      <c r="F5" s="249"/>
      <c r="G5" s="14"/>
      <c r="H5" s="248" t="s">
        <v>46</v>
      </c>
      <c r="I5" s="249"/>
      <c r="J5" s="14"/>
      <c r="K5" s="248" t="s">
        <v>47</v>
      </c>
      <c r="L5" s="249"/>
      <c r="M5" s="14"/>
      <c r="N5" s="248" t="s">
        <v>48</v>
      </c>
      <c r="O5" s="249"/>
      <c r="P5" s="15"/>
      <c r="Q5" s="10"/>
    </row>
    <row r="6" spans="1:17" ht="15.75" thickBot="1" x14ac:dyDescent="0.3">
      <c r="A6" s="13"/>
      <c r="B6" s="11"/>
      <c r="C6" s="16" t="s">
        <v>49</v>
      </c>
      <c r="D6" s="11"/>
      <c r="E6" s="17" t="s">
        <v>50</v>
      </c>
      <c r="F6" s="18" t="s">
        <v>51</v>
      </c>
      <c r="G6" s="14"/>
      <c r="H6" s="17" t="s">
        <v>50</v>
      </c>
      <c r="I6" s="18" t="s">
        <v>51</v>
      </c>
      <c r="J6" s="14"/>
      <c r="K6" s="17" t="s">
        <v>50</v>
      </c>
      <c r="L6" s="18" t="s">
        <v>51</v>
      </c>
      <c r="M6" s="14"/>
      <c r="N6" s="17" t="s">
        <v>50</v>
      </c>
      <c r="O6" s="18" t="s">
        <v>52</v>
      </c>
      <c r="P6" s="15"/>
      <c r="Q6" s="10"/>
    </row>
    <row r="7" spans="1:17" x14ac:dyDescent="0.25">
      <c r="A7" s="19"/>
      <c r="B7" s="20" t="s">
        <v>53</v>
      </c>
      <c r="C7" s="21"/>
      <c r="D7" s="22"/>
      <c r="E7" s="23">
        <v>0.63</v>
      </c>
      <c r="F7" s="24">
        <f t="shared" ref="F7:F23" si="0">+E7*C7</f>
        <v>0</v>
      </c>
      <c r="G7" s="22"/>
      <c r="H7" s="25">
        <v>0.06</v>
      </c>
      <c r="I7" s="24">
        <f t="shared" ref="I7:I22" si="1">+H7*C7</f>
        <v>0</v>
      </c>
      <c r="J7" s="22"/>
      <c r="K7" s="26">
        <v>2E-3</v>
      </c>
      <c r="L7" s="24">
        <f t="shared" ref="L7:L23" si="2">+K7*C7</f>
        <v>0</v>
      </c>
      <c r="M7" s="22"/>
      <c r="N7" s="27">
        <v>1.388E-2</v>
      </c>
      <c r="O7" s="24">
        <f t="shared" ref="O7:O23" si="3">+N7*C7</f>
        <v>0</v>
      </c>
      <c r="P7" s="28"/>
      <c r="Q7" s="10"/>
    </row>
    <row r="8" spans="1:17" x14ac:dyDescent="0.25">
      <c r="A8" s="19"/>
      <c r="B8" s="20" t="s">
        <v>54</v>
      </c>
      <c r="C8" s="29"/>
      <c r="D8" s="22"/>
      <c r="E8" s="23">
        <v>0.64800000000000002</v>
      </c>
      <c r="F8" s="30">
        <f t="shared" si="0"/>
        <v>0</v>
      </c>
      <c r="G8" s="22"/>
      <c r="H8" s="31">
        <v>0.06</v>
      </c>
      <c r="I8" s="30">
        <f>+H8*C8</f>
        <v>0</v>
      </c>
      <c r="J8" s="22"/>
      <c r="K8" s="32">
        <v>4.5999999999999999E-3</v>
      </c>
      <c r="L8" s="30">
        <f t="shared" si="2"/>
        <v>0</v>
      </c>
      <c r="M8" s="22"/>
      <c r="N8" s="33">
        <v>1.7860000000000001E-2</v>
      </c>
      <c r="O8" s="30">
        <f t="shared" si="3"/>
        <v>0</v>
      </c>
      <c r="P8" s="28"/>
      <c r="Q8" s="10"/>
    </row>
    <row r="9" spans="1:17" x14ac:dyDescent="0.25">
      <c r="A9" s="19"/>
      <c r="B9" s="20" t="s">
        <v>55</v>
      </c>
      <c r="C9" s="34"/>
      <c r="D9" s="22"/>
      <c r="E9" s="23">
        <v>0.66</v>
      </c>
      <c r="F9" s="30">
        <f t="shared" si="0"/>
        <v>0</v>
      </c>
      <c r="G9" s="22"/>
      <c r="H9" s="31">
        <v>0.06</v>
      </c>
      <c r="I9" s="30">
        <f t="shared" si="1"/>
        <v>0</v>
      </c>
      <c r="J9" s="22"/>
      <c r="K9" s="32">
        <v>8.0999999999999996E-3</v>
      </c>
      <c r="L9" s="30">
        <f t="shared" si="2"/>
        <v>0</v>
      </c>
      <c r="M9" s="22"/>
      <c r="N9" s="33">
        <v>2.5000000000000001E-2</v>
      </c>
      <c r="O9" s="30">
        <f t="shared" si="3"/>
        <v>0</v>
      </c>
      <c r="P9" s="28"/>
      <c r="Q9" s="10"/>
    </row>
    <row r="10" spans="1:17" x14ac:dyDescent="0.25">
      <c r="A10" s="19"/>
      <c r="B10" s="20" t="s">
        <v>56</v>
      </c>
      <c r="C10" s="20"/>
      <c r="D10" s="22"/>
      <c r="E10" s="23">
        <v>0.80499999999999994</v>
      </c>
      <c r="F10" s="30">
        <f t="shared" si="0"/>
        <v>0</v>
      </c>
      <c r="G10" s="22"/>
      <c r="H10" s="31">
        <v>7.0000000000000007E-2</v>
      </c>
      <c r="I10" s="30">
        <f>+H10*C10</f>
        <v>0</v>
      </c>
      <c r="J10" s="22"/>
      <c r="K10" s="32">
        <v>1.8200000000000001E-2</v>
      </c>
      <c r="L10" s="30">
        <f t="shared" si="2"/>
        <v>0</v>
      </c>
      <c r="M10" s="22"/>
      <c r="N10" s="33">
        <v>7.8100000000000003E-2</v>
      </c>
      <c r="O10" s="30">
        <f t="shared" si="3"/>
        <v>0</v>
      </c>
      <c r="P10" s="28"/>
      <c r="Q10" s="10"/>
    </row>
    <row r="11" spans="1:17" x14ac:dyDescent="0.25">
      <c r="A11" s="19"/>
      <c r="B11" s="20" t="s">
        <v>57</v>
      </c>
      <c r="C11" s="20"/>
      <c r="D11" s="22"/>
      <c r="E11" s="23">
        <f>0.75*1.2</f>
        <v>0.89999999999999991</v>
      </c>
      <c r="F11" s="30">
        <f t="shared" si="0"/>
        <v>0</v>
      </c>
      <c r="G11" s="22"/>
      <c r="H11" s="31">
        <v>7.4999999999999997E-2</v>
      </c>
      <c r="I11" s="30">
        <f>+H11*C11</f>
        <v>0</v>
      </c>
      <c r="J11" s="22"/>
      <c r="K11" s="32">
        <v>3.2399999999999998E-2</v>
      </c>
      <c r="L11" s="30">
        <f t="shared" si="2"/>
        <v>0</v>
      </c>
      <c r="M11" s="22"/>
      <c r="N11" s="33">
        <v>0.156</v>
      </c>
      <c r="O11" s="30">
        <f t="shared" si="3"/>
        <v>0</v>
      </c>
      <c r="P11" s="28"/>
      <c r="Q11" s="10"/>
    </row>
    <row r="12" spans="1:17" x14ac:dyDescent="0.25">
      <c r="A12" s="19"/>
      <c r="B12" s="20" t="s">
        <v>58</v>
      </c>
      <c r="C12" s="20"/>
      <c r="D12" s="22"/>
      <c r="E12" s="23">
        <v>1</v>
      </c>
      <c r="F12" s="30">
        <f>+E12*C12</f>
        <v>0</v>
      </c>
      <c r="G12" s="22"/>
      <c r="H12" s="31">
        <v>0.08</v>
      </c>
      <c r="I12" s="30">
        <f>+H12*C12</f>
        <v>0</v>
      </c>
      <c r="J12" s="22"/>
      <c r="K12" s="32">
        <v>5.0700000000000002E-2</v>
      </c>
      <c r="L12" s="30">
        <f>+K12*C12</f>
        <v>0</v>
      </c>
      <c r="M12" s="22"/>
      <c r="N12" s="33">
        <v>0.23430000000000001</v>
      </c>
      <c r="O12" s="30">
        <f t="shared" si="3"/>
        <v>0</v>
      </c>
      <c r="P12" s="28"/>
      <c r="Q12" s="10"/>
    </row>
    <row r="13" spans="1:17" x14ac:dyDescent="0.25">
      <c r="A13" s="19"/>
      <c r="B13" s="20" t="s">
        <v>59</v>
      </c>
      <c r="C13" s="20"/>
      <c r="D13" s="22"/>
      <c r="E13" s="23">
        <v>1.1100000000000001</v>
      </c>
      <c r="F13" s="30">
        <f t="shared" si="0"/>
        <v>0</v>
      </c>
      <c r="G13" s="22"/>
      <c r="H13" s="31">
        <v>8.5000000000000006E-2</v>
      </c>
      <c r="I13" s="30">
        <f t="shared" si="1"/>
        <v>0</v>
      </c>
      <c r="J13" s="22"/>
      <c r="K13" s="32">
        <v>7.2999999999999995E-2</v>
      </c>
      <c r="L13" s="30">
        <f t="shared" si="2"/>
        <v>0</v>
      </c>
      <c r="M13" s="22"/>
      <c r="N13" s="33">
        <v>0.3125</v>
      </c>
      <c r="O13" s="30">
        <f t="shared" si="3"/>
        <v>0</v>
      </c>
      <c r="P13" s="28"/>
      <c r="Q13" s="10"/>
    </row>
    <row r="14" spans="1:17" x14ac:dyDescent="0.25">
      <c r="A14" s="19"/>
      <c r="B14" s="20" t="s">
        <v>60</v>
      </c>
      <c r="C14" s="20"/>
      <c r="D14" s="22"/>
      <c r="E14" s="23">
        <v>1.22</v>
      </c>
      <c r="F14" s="30">
        <f t="shared" si="0"/>
        <v>0</v>
      </c>
      <c r="G14" s="22"/>
      <c r="H14" s="31">
        <v>0.09</v>
      </c>
      <c r="I14" s="30">
        <f t="shared" si="1"/>
        <v>0</v>
      </c>
      <c r="J14" s="22"/>
      <c r="K14" s="32">
        <v>9.9299999999999999E-2</v>
      </c>
      <c r="L14" s="30">
        <f t="shared" si="2"/>
        <v>0</v>
      </c>
      <c r="M14" s="22"/>
      <c r="N14" s="33"/>
      <c r="O14" s="30">
        <f t="shared" si="3"/>
        <v>0</v>
      </c>
      <c r="P14" s="28"/>
      <c r="Q14" s="10"/>
    </row>
    <row r="15" spans="1:17" x14ac:dyDescent="0.25">
      <c r="A15" s="19"/>
      <c r="B15" s="20" t="s">
        <v>61</v>
      </c>
      <c r="C15" s="20"/>
      <c r="D15" s="22"/>
      <c r="E15" s="23">
        <v>1.4</v>
      </c>
      <c r="F15" s="30">
        <f t="shared" si="0"/>
        <v>0</v>
      </c>
      <c r="G15" s="22"/>
      <c r="H15" s="31">
        <v>0.1</v>
      </c>
      <c r="I15" s="30">
        <f t="shared" si="1"/>
        <v>0</v>
      </c>
      <c r="J15" s="22"/>
      <c r="K15" s="32">
        <v>0.12970000000000001</v>
      </c>
      <c r="L15" s="30">
        <f t="shared" si="2"/>
        <v>0</v>
      </c>
      <c r="M15" s="22"/>
      <c r="N15" s="33">
        <v>0.41660000000000003</v>
      </c>
      <c r="O15" s="30">
        <f t="shared" si="3"/>
        <v>0</v>
      </c>
      <c r="P15" s="28"/>
      <c r="Q15" s="10"/>
    </row>
    <row r="16" spans="1:17" x14ac:dyDescent="0.25">
      <c r="A16" s="19"/>
      <c r="B16" s="20" t="s">
        <v>62</v>
      </c>
      <c r="C16" s="20"/>
      <c r="D16" s="22"/>
      <c r="E16" s="23">
        <v>1.67</v>
      </c>
      <c r="F16" s="30">
        <f t="shared" si="0"/>
        <v>0</v>
      </c>
      <c r="G16" s="22"/>
      <c r="H16" s="31">
        <v>0.115</v>
      </c>
      <c r="I16" s="30">
        <f t="shared" si="1"/>
        <v>0</v>
      </c>
      <c r="J16" s="22"/>
      <c r="K16" s="32">
        <v>0.16420000000000001</v>
      </c>
      <c r="L16" s="30">
        <f t="shared" si="2"/>
        <v>0</v>
      </c>
      <c r="M16" s="22"/>
      <c r="N16" s="33"/>
      <c r="O16" s="30">
        <f t="shared" si="3"/>
        <v>0</v>
      </c>
      <c r="P16" s="28"/>
      <c r="Q16" s="10"/>
    </row>
    <row r="17" spans="1:17" x14ac:dyDescent="0.25">
      <c r="A17" s="19"/>
      <c r="B17" s="20" t="s">
        <v>63</v>
      </c>
      <c r="C17" s="20">
        <v>1525</v>
      </c>
      <c r="D17" s="22"/>
      <c r="E17" s="23">
        <v>1.8</v>
      </c>
      <c r="F17" s="30">
        <f t="shared" si="0"/>
        <v>2745</v>
      </c>
      <c r="G17" s="22"/>
      <c r="H17" s="31">
        <v>0.12</v>
      </c>
      <c r="I17" s="30">
        <f t="shared" si="1"/>
        <v>183</v>
      </c>
      <c r="J17" s="22"/>
      <c r="K17" s="32">
        <v>0.20269999999999999</v>
      </c>
      <c r="L17" s="30">
        <f t="shared" si="2"/>
        <v>309.11750000000001</v>
      </c>
      <c r="M17" s="22"/>
      <c r="N17" s="33"/>
      <c r="O17" s="30">
        <f t="shared" si="3"/>
        <v>0</v>
      </c>
      <c r="P17" s="28"/>
      <c r="Q17" s="10"/>
    </row>
    <row r="18" spans="1:17" x14ac:dyDescent="0.25">
      <c r="A18" s="19"/>
      <c r="B18" s="20" t="s">
        <v>64</v>
      </c>
      <c r="C18" s="20"/>
      <c r="D18" s="22"/>
      <c r="E18" s="23">
        <v>2.15</v>
      </c>
      <c r="F18" s="30">
        <f t="shared" si="0"/>
        <v>0</v>
      </c>
      <c r="G18" s="22"/>
      <c r="H18" s="31"/>
      <c r="I18" s="30">
        <f t="shared" si="1"/>
        <v>0</v>
      </c>
      <c r="J18" s="22"/>
      <c r="K18" s="32">
        <v>0.29189999999999999</v>
      </c>
      <c r="L18" s="30">
        <f t="shared" si="2"/>
        <v>0</v>
      </c>
      <c r="M18" s="22"/>
      <c r="N18" s="33"/>
      <c r="O18" s="30">
        <f t="shared" si="3"/>
        <v>0</v>
      </c>
      <c r="P18" s="28"/>
      <c r="Q18" s="10"/>
    </row>
    <row r="19" spans="1:17" x14ac:dyDescent="0.25">
      <c r="A19" s="19"/>
      <c r="B19" s="20" t="s">
        <v>65</v>
      </c>
      <c r="C19" s="20"/>
      <c r="D19" s="22"/>
      <c r="E19" s="23">
        <v>2.78</v>
      </c>
      <c r="F19" s="30">
        <f t="shared" si="0"/>
        <v>0</v>
      </c>
      <c r="G19" s="22"/>
      <c r="H19" s="31"/>
      <c r="I19" s="30">
        <f t="shared" si="1"/>
        <v>0</v>
      </c>
      <c r="J19" s="22"/>
      <c r="K19" s="32">
        <v>0.45600000000000002</v>
      </c>
      <c r="L19" s="30">
        <f t="shared" si="2"/>
        <v>0</v>
      </c>
      <c r="M19" s="22"/>
      <c r="N19" s="33"/>
      <c r="O19" s="30">
        <f t="shared" si="3"/>
        <v>0</v>
      </c>
      <c r="P19" s="28"/>
      <c r="Q19" s="10"/>
    </row>
    <row r="20" spans="1:17" x14ac:dyDescent="0.25">
      <c r="A20" s="19"/>
      <c r="B20" s="20" t="s">
        <v>66</v>
      </c>
      <c r="C20" s="20"/>
      <c r="D20" s="22"/>
      <c r="E20" s="23">
        <v>3.72</v>
      </c>
      <c r="F20" s="30">
        <f t="shared" si="0"/>
        <v>0</v>
      </c>
      <c r="G20" s="22"/>
      <c r="H20" s="31"/>
      <c r="I20" s="30">
        <f t="shared" si="1"/>
        <v>0</v>
      </c>
      <c r="J20" s="22"/>
      <c r="K20" s="32">
        <v>0.65669999999999995</v>
      </c>
      <c r="L20" s="30">
        <f t="shared" si="2"/>
        <v>0</v>
      </c>
      <c r="M20" s="22"/>
      <c r="N20" s="33"/>
      <c r="O20" s="30">
        <f t="shared" si="3"/>
        <v>0</v>
      </c>
      <c r="P20" s="28"/>
      <c r="Q20" s="10"/>
    </row>
    <row r="21" spans="1:17" x14ac:dyDescent="0.25">
      <c r="A21" s="19"/>
      <c r="B21" s="20" t="s">
        <v>67</v>
      </c>
      <c r="C21" s="20"/>
      <c r="D21" s="22"/>
      <c r="E21" s="23">
        <v>3.95</v>
      </c>
      <c r="F21" s="30">
        <f t="shared" si="0"/>
        <v>0</v>
      </c>
      <c r="G21" s="22"/>
      <c r="H21" s="31"/>
      <c r="I21" s="30">
        <f t="shared" si="1"/>
        <v>0</v>
      </c>
      <c r="J21" s="22"/>
      <c r="K21" s="32">
        <v>0.73170000000000002</v>
      </c>
      <c r="L21" s="30">
        <f t="shared" si="2"/>
        <v>0</v>
      </c>
      <c r="M21" s="22"/>
      <c r="N21" s="33"/>
      <c r="O21" s="30">
        <f t="shared" si="3"/>
        <v>0</v>
      </c>
      <c r="P21" s="28"/>
      <c r="Q21" s="10"/>
    </row>
    <row r="22" spans="1:17" x14ac:dyDescent="0.25">
      <c r="A22" s="19"/>
      <c r="B22" s="20" t="s">
        <v>68</v>
      </c>
      <c r="C22" s="20"/>
      <c r="D22" s="22"/>
      <c r="E22" s="23">
        <v>4.16</v>
      </c>
      <c r="F22" s="30">
        <f t="shared" si="0"/>
        <v>0</v>
      </c>
      <c r="G22" s="22"/>
      <c r="H22" s="31"/>
      <c r="I22" s="30">
        <f t="shared" si="1"/>
        <v>0</v>
      </c>
      <c r="J22" s="22"/>
      <c r="K22" s="32">
        <v>0.81069999999999998</v>
      </c>
      <c r="L22" s="30">
        <f t="shared" si="2"/>
        <v>0</v>
      </c>
      <c r="M22" s="22"/>
      <c r="N22" s="33"/>
      <c r="O22" s="30">
        <f t="shared" si="3"/>
        <v>0</v>
      </c>
      <c r="P22" s="28"/>
      <c r="Q22" s="10"/>
    </row>
    <row r="23" spans="1:17" ht="15.75" thickBot="1" x14ac:dyDescent="0.3">
      <c r="A23" s="19"/>
      <c r="B23" s="35" t="s">
        <v>69</v>
      </c>
      <c r="C23" s="35"/>
      <c r="D23" s="22"/>
      <c r="E23" s="23">
        <v>4.3600000000000003</v>
      </c>
      <c r="F23" s="30">
        <f t="shared" si="0"/>
        <v>0</v>
      </c>
      <c r="G23" s="22"/>
      <c r="H23" s="31"/>
      <c r="I23" s="30">
        <f>+H23*C23</f>
        <v>0</v>
      </c>
      <c r="J23" s="22"/>
      <c r="K23" s="32">
        <v>0.89380000000000004</v>
      </c>
      <c r="L23" s="30">
        <f t="shared" si="2"/>
        <v>0</v>
      </c>
      <c r="M23" s="22"/>
      <c r="N23" s="33"/>
      <c r="O23" s="30">
        <f t="shared" si="3"/>
        <v>0</v>
      </c>
      <c r="P23" s="28"/>
      <c r="Q23" s="10"/>
    </row>
    <row r="24" spans="1:17" ht="16.5" thickBot="1" x14ac:dyDescent="0.3">
      <c r="A24" s="36" t="s">
        <v>70</v>
      </c>
      <c r="B24" s="37"/>
      <c r="C24" s="38">
        <f>SUM(C7:C23)</f>
        <v>1525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8"/>
      <c r="Q24" s="10"/>
    </row>
    <row r="25" spans="1:17" ht="15.75" thickBot="1" x14ac:dyDescent="0.3">
      <c r="A25" s="39"/>
      <c r="B25" s="22"/>
      <c r="C25" s="4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8"/>
      <c r="Q25" s="10"/>
    </row>
    <row r="26" spans="1:17" ht="16.5" thickBot="1" x14ac:dyDescent="0.3">
      <c r="A26" s="28"/>
      <c r="B26" s="22"/>
      <c r="C26" s="41" t="s">
        <v>71</v>
      </c>
      <c r="D26" s="19"/>
      <c r="E26" s="42" t="s">
        <v>72</v>
      </c>
      <c r="F26" s="38">
        <f>SUM(F7:F23)</f>
        <v>2745</v>
      </c>
      <c r="G26" s="43"/>
      <c r="H26" s="44" t="s">
        <v>73</v>
      </c>
      <c r="I26" s="38">
        <f>SUM(I7:I23)</f>
        <v>183</v>
      </c>
      <c r="J26" s="43"/>
      <c r="K26" s="42" t="s">
        <v>74</v>
      </c>
      <c r="L26" s="38">
        <f>SUM(L7:L23)</f>
        <v>309.11750000000001</v>
      </c>
      <c r="M26" s="43"/>
      <c r="N26" s="42" t="s">
        <v>75</v>
      </c>
      <c r="O26" s="38">
        <f>(SUM(O7:O23)/6)*0.25</f>
        <v>0</v>
      </c>
      <c r="P26" s="28"/>
      <c r="Q26" s="10"/>
    </row>
    <row r="27" spans="1:17" ht="15.75" thickBot="1" x14ac:dyDescent="0.3">
      <c r="A27" s="28"/>
      <c r="B27" s="22"/>
      <c r="C27" s="22"/>
      <c r="D27" s="22"/>
      <c r="E27" s="22"/>
      <c r="F27" s="45"/>
      <c r="G27" s="28"/>
      <c r="H27" s="28"/>
      <c r="I27" s="28"/>
      <c r="J27" s="22"/>
      <c r="K27" s="22"/>
      <c r="L27" s="22"/>
      <c r="M27" s="22"/>
      <c r="N27" s="22"/>
      <c r="O27" s="22"/>
      <c r="P27" s="28"/>
      <c r="Q27" s="10"/>
    </row>
    <row r="28" spans="1:17" ht="16.5" thickBot="1" x14ac:dyDescent="0.3">
      <c r="A28" s="28"/>
      <c r="B28" s="22"/>
      <c r="C28" s="46" t="s">
        <v>76</v>
      </c>
      <c r="D28" s="47"/>
      <c r="E28" s="47"/>
      <c r="F28" s="47"/>
      <c r="G28" s="47"/>
      <c r="H28" s="48"/>
      <c r="I28" s="49">
        <f>(F26-I26-L26)*0.95</f>
        <v>2140.2383749999999</v>
      </c>
      <c r="J28" s="22"/>
      <c r="K28" s="22">
        <f>+I28*0.2</f>
        <v>428.04767500000003</v>
      </c>
      <c r="L28" s="22">
        <f>I28-K28</f>
        <v>1712.1906999999999</v>
      </c>
      <c r="M28" s="22"/>
      <c r="N28" s="22"/>
      <c r="O28" s="22"/>
      <c r="P28" s="28"/>
      <c r="Q28" s="10"/>
    </row>
    <row r="29" spans="1:17" ht="15.75" thickBot="1" x14ac:dyDescent="0.3">
      <c r="A29" s="28"/>
      <c r="B29" s="22"/>
      <c r="C29" s="22"/>
      <c r="D29" s="22"/>
      <c r="E29" s="22"/>
      <c r="F29" s="45"/>
      <c r="G29" s="28"/>
      <c r="H29" s="28"/>
      <c r="I29" s="28"/>
      <c r="J29" s="22"/>
      <c r="K29" s="22"/>
      <c r="L29" s="22"/>
      <c r="M29" s="22"/>
      <c r="N29" s="22"/>
      <c r="O29" s="22"/>
      <c r="P29" s="28"/>
      <c r="Q29" s="10"/>
    </row>
    <row r="30" spans="1:17" ht="16.5" thickBot="1" x14ac:dyDescent="0.3">
      <c r="A30" s="28"/>
      <c r="B30" s="22"/>
      <c r="C30" s="46" t="s">
        <v>77</v>
      </c>
      <c r="D30" s="50"/>
      <c r="E30" s="50"/>
      <c r="F30" s="50"/>
      <c r="G30" s="50"/>
      <c r="H30" s="51"/>
      <c r="I30" s="52">
        <f>((F26-I28)*1.2)</f>
        <v>725.71395000000007</v>
      </c>
      <c r="J30" s="22"/>
      <c r="K30" s="22"/>
      <c r="L30" s="22"/>
      <c r="M30" s="22"/>
      <c r="N30" s="22"/>
      <c r="O30" s="22"/>
      <c r="P30" s="28"/>
      <c r="Q30" s="10"/>
    </row>
    <row r="31" spans="1:17" x14ac:dyDescent="0.25">
      <c r="A31" s="1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8"/>
      <c r="Q31" s="10"/>
    </row>
    <row r="32" spans="1:17" ht="18" x14ac:dyDescent="0.25">
      <c r="A32" s="28"/>
      <c r="B32" s="22"/>
      <c r="C32" s="250" t="s">
        <v>78</v>
      </c>
      <c r="D32" s="250"/>
      <c r="E32" s="250"/>
      <c r="F32" s="250"/>
      <c r="G32" s="22"/>
      <c r="H32" s="22"/>
      <c r="I32" s="22"/>
      <c r="J32" s="22"/>
      <c r="K32" s="22"/>
      <c r="L32" s="22"/>
      <c r="M32" s="22"/>
      <c r="N32" s="22"/>
      <c r="O32" s="22"/>
      <c r="P32" s="28"/>
      <c r="Q32" s="10"/>
    </row>
    <row r="33" spans="1:17" ht="15.75" thickBot="1" x14ac:dyDescent="0.3">
      <c r="A33" s="28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8"/>
      <c r="Q33" s="10"/>
    </row>
    <row r="34" spans="1:17" ht="15.75" thickBot="1" x14ac:dyDescent="0.3">
      <c r="A34" s="28"/>
      <c r="B34" s="45"/>
      <c r="C34" s="53" t="s">
        <v>79</v>
      </c>
      <c r="D34" s="45"/>
      <c r="E34" s="53" t="s">
        <v>80</v>
      </c>
      <c r="F34" s="54" t="s">
        <v>81</v>
      </c>
      <c r="G34" s="22"/>
      <c r="H34" s="22"/>
      <c r="I34" s="22"/>
      <c r="J34" s="22"/>
      <c r="K34" s="22"/>
      <c r="L34" s="22"/>
      <c r="M34" s="22"/>
      <c r="N34" s="22"/>
      <c r="O34" s="22"/>
      <c r="P34" s="28"/>
      <c r="Q34" s="10"/>
    </row>
    <row r="35" spans="1:17" x14ac:dyDescent="0.25">
      <c r="A35" s="28"/>
      <c r="B35" s="20" t="s">
        <v>53</v>
      </c>
      <c r="C35" s="24">
        <f t="shared" ref="C35:C51" si="4">C7</f>
        <v>0</v>
      </c>
      <c r="D35" s="45"/>
      <c r="E35" s="55">
        <v>0.02</v>
      </c>
      <c r="F35" s="56">
        <f t="shared" ref="F35:F51" si="5">(E35*C35)+C35</f>
        <v>0</v>
      </c>
      <c r="G35" s="22"/>
      <c r="H35" s="22"/>
      <c r="I35" s="22"/>
      <c r="J35" s="22"/>
      <c r="K35" s="22"/>
      <c r="L35" s="22"/>
      <c r="M35" s="22"/>
      <c r="N35" s="22"/>
      <c r="O35" s="22"/>
      <c r="P35" s="28"/>
      <c r="Q35" s="10"/>
    </row>
    <row r="36" spans="1:17" x14ac:dyDescent="0.25">
      <c r="A36" s="28"/>
      <c r="B36" s="20" t="s">
        <v>54</v>
      </c>
      <c r="C36" s="24">
        <f t="shared" si="4"/>
        <v>0</v>
      </c>
      <c r="D36" s="45"/>
      <c r="E36" s="57">
        <v>0.02</v>
      </c>
      <c r="F36" s="58">
        <f t="shared" si="5"/>
        <v>0</v>
      </c>
      <c r="G36" s="22"/>
      <c r="H36" s="22"/>
      <c r="I36" s="22"/>
      <c r="J36" s="22"/>
      <c r="K36" s="22"/>
      <c r="L36" s="22"/>
      <c r="M36" s="22"/>
      <c r="N36" s="22"/>
      <c r="O36" s="22"/>
      <c r="P36" s="28"/>
      <c r="Q36" s="10"/>
    </row>
    <row r="37" spans="1:17" x14ac:dyDescent="0.25">
      <c r="A37" s="28"/>
      <c r="B37" s="20" t="s">
        <v>55</v>
      </c>
      <c r="C37" s="24">
        <f t="shared" si="4"/>
        <v>0</v>
      </c>
      <c r="D37" s="45"/>
      <c r="E37" s="57">
        <v>0.02</v>
      </c>
      <c r="F37" s="58">
        <f t="shared" si="5"/>
        <v>0</v>
      </c>
      <c r="G37" s="22"/>
      <c r="H37" s="22"/>
      <c r="I37" s="22"/>
      <c r="J37" s="22"/>
      <c r="K37" s="22"/>
      <c r="L37" s="22"/>
      <c r="M37" s="22"/>
      <c r="N37" s="22"/>
      <c r="O37" s="22"/>
      <c r="P37" s="28"/>
      <c r="Q37" s="10"/>
    </row>
    <row r="38" spans="1:17" x14ac:dyDescent="0.25">
      <c r="A38" s="28"/>
      <c r="B38" s="20" t="s">
        <v>56</v>
      </c>
      <c r="C38" s="24">
        <f t="shared" si="4"/>
        <v>0</v>
      </c>
      <c r="D38" s="45"/>
      <c r="E38" s="57">
        <v>0.03</v>
      </c>
      <c r="F38" s="58">
        <f t="shared" si="5"/>
        <v>0</v>
      </c>
      <c r="G38" s="22"/>
      <c r="H38" s="22"/>
      <c r="I38" s="22"/>
      <c r="J38" s="22"/>
      <c r="K38" s="22"/>
      <c r="L38" s="22"/>
      <c r="M38" s="22"/>
      <c r="N38" s="22"/>
      <c r="O38" s="22"/>
      <c r="P38" s="28"/>
      <c r="Q38" s="10"/>
    </row>
    <row r="39" spans="1:17" x14ac:dyDescent="0.25">
      <c r="A39" s="28"/>
      <c r="B39" s="20" t="s">
        <v>57</v>
      </c>
      <c r="C39" s="24">
        <f t="shared" si="4"/>
        <v>0</v>
      </c>
      <c r="D39" s="45"/>
      <c r="E39" s="57">
        <v>0.03</v>
      </c>
      <c r="F39" s="58">
        <f>(E39*C39)+C39</f>
        <v>0</v>
      </c>
      <c r="G39" s="22"/>
      <c r="H39" s="22"/>
      <c r="I39" s="22"/>
      <c r="J39" s="22"/>
      <c r="K39" s="22"/>
      <c r="L39" s="22"/>
      <c r="M39" s="22"/>
      <c r="N39" s="22"/>
      <c r="O39" s="22"/>
      <c r="P39" s="28"/>
      <c r="Q39" s="10"/>
    </row>
    <row r="40" spans="1:17" x14ac:dyDescent="0.25">
      <c r="A40" s="28"/>
      <c r="B40" s="20" t="s">
        <v>58</v>
      </c>
      <c r="C40" s="24">
        <f t="shared" si="4"/>
        <v>0</v>
      </c>
      <c r="D40" s="45"/>
      <c r="E40" s="57">
        <v>0.04</v>
      </c>
      <c r="F40" s="58">
        <f t="shared" si="5"/>
        <v>0</v>
      </c>
      <c r="G40" s="22"/>
      <c r="H40" s="22"/>
      <c r="I40" s="22"/>
      <c r="J40" s="22"/>
      <c r="K40" s="22"/>
      <c r="L40" s="22"/>
      <c r="M40" s="22"/>
      <c r="N40" s="22"/>
      <c r="O40" s="22"/>
      <c r="P40" s="28"/>
      <c r="Q40" s="10"/>
    </row>
    <row r="41" spans="1:17" x14ac:dyDescent="0.25">
      <c r="A41" s="28"/>
      <c r="B41" s="20" t="s">
        <v>59</v>
      </c>
      <c r="C41" s="24">
        <f t="shared" si="4"/>
        <v>0</v>
      </c>
      <c r="D41" s="45"/>
      <c r="E41" s="57">
        <v>0.04</v>
      </c>
      <c r="F41" s="58">
        <f t="shared" si="5"/>
        <v>0</v>
      </c>
      <c r="G41" s="22"/>
      <c r="H41" s="247"/>
      <c r="I41" s="247"/>
      <c r="J41" s="22"/>
      <c r="K41" s="22"/>
      <c r="L41" s="22"/>
      <c r="M41" s="22"/>
      <c r="N41" s="22"/>
      <c r="O41" s="22"/>
      <c r="P41" s="28"/>
      <c r="Q41" s="10"/>
    </row>
    <row r="42" spans="1:17" x14ac:dyDescent="0.25">
      <c r="A42" s="28"/>
      <c r="B42" s="20" t="s">
        <v>60</v>
      </c>
      <c r="C42" s="24">
        <f t="shared" si="4"/>
        <v>0</v>
      </c>
      <c r="D42" s="45"/>
      <c r="E42" s="57">
        <v>0.04</v>
      </c>
      <c r="F42" s="58">
        <f t="shared" si="5"/>
        <v>0</v>
      </c>
      <c r="G42" s="22"/>
      <c r="H42" s="22"/>
      <c r="I42" s="22"/>
      <c r="J42" s="22"/>
      <c r="K42" s="22"/>
      <c r="L42" s="22"/>
      <c r="M42" s="22"/>
      <c r="N42" s="22"/>
      <c r="O42" s="22"/>
      <c r="P42" s="28"/>
      <c r="Q42" s="10"/>
    </row>
    <row r="43" spans="1:17" x14ac:dyDescent="0.25">
      <c r="A43" s="28"/>
      <c r="B43" s="20" t="s">
        <v>61</v>
      </c>
      <c r="C43" s="24">
        <f t="shared" si="4"/>
        <v>0</v>
      </c>
      <c r="D43" s="45"/>
      <c r="E43" s="57">
        <v>0.05</v>
      </c>
      <c r="F43" s="58">
        <f t="shared" si="5"/>
        <v>0</v>
      </c>
      <c r="G43" s="22"/>
      <c r="H43" s="22"/>
      <c r="I43" s="22"/>
      <c r="J43" s="22"/>
      <c r="K43" s="22"/>
      <c r="L43" s="22"/>
      <c r="M43" s="22"/>
      <c r="N43" s="22"/>
      <c r="O43" s="22"/>
      <c r="P43" s="28"/>
      <c r="Q43" s="10"/>
    </row>
    <row r="44" spans="1:17" x14ac:dyDescent="0.25">
      <c r="A44" s="28"/>
      <c r="B44" s="20" t="s">
        <v>62</v>
      </c>
      <c r="C44" s="24">
        <f>C16</f>
        <v>0</v>
      </c>
      <c r="D44" s="45"/>
      <c r="E44" s="57">
        <v>0.05</v>
      </c>
      <c r="F44" s="58">
        <f t="shared" si="5"/>
        <v>0</v>
      </c>
      <c r="G44" s="22"/>
      <c r="H44" s="22"/>
      <c r="I44" s="22"/>
      <c r="J44" s="22"/>
      <c r="K44" s="22"/>
      <c r="L44" s="22"/>
      <c r="M44" s="22"/>
      <c r="N44" s="22"/>
      <c r="O44" s="22"/>
      <c r="P44" s="28"/>
      <c r="Q44" s="10"/>
    </row>
    <row r="45" spans="1:17" x14ac:dyDescent="0.25">
      <c r="A45" s="28"/>
      <c r="B45" s="20" t="s">
        <v>63</v>
      </c>
      <c r="C45" s="24">
        <f>+C17</f>
        <v>1525</v>
      </c>
      <c r="D45" s="45"/>
      <c r="E45" s="57">
        <v>0.06</v>
      </c>
      <c r="F45" s="58">
        <f t="shared" si="5"/>
        <v>1616.5</v>
      </c>
      <c r="G45" s="22"/>
      <c r="H45" s="22"/>
      <c r="I45" s="22"/>
      <c r="J45" s="22"/>
      <c r="K45" s="22"/>
      <c r="L45" s="22"/>
      <c r="M45" s="22"/>
      <c r="N45" s="22"/>
      <c r="O45" s="22"/>
      <c r="P45" s="28"/>
      <c r="Q45" s="10"/>
    </row>
    <row r="46" spans="1:17" x14ac:dyDescent="0.25">
      <c r="A46" s="28"/>
      <c r="B46" s="20" t="s">
        <v>64</v>
      </c>
      <c r="C46" s="24">
        <f t="shared" si="4"/>
        <v>0</v>
      </c>
      <c r="D46" s="45"/>
      <c r="E46" s="57">
        <v>7.0000000000000007E-2</v>
      </c>
      <c r="F46" s="58">
        <f t="shared" si="5"/>
        <v>0</v>
      </c>
      <c r="G46" s="22"/>
      <c r="H46" s="22"/>
      <c r="I46" s="22"/>
      <c r="J46" s="22"/>
      <c r="K46" s="22"/>
      <c r="L46" s="22"/>
      <c r="M46" s="22"/>
      <c r="N46" s="22"/>
      <c r="O46" s="22"/>
      <c r="P46" s="28"/>
      <c r="Q46" s="10"/>
    </row>
    <row r="47" spans="1:17" x14ac:dyDescent="0.25">
      <c r="A47" s="28"/>
      <c r="B47" s="20" t="s">
        <v>65</v>
      </c>
      <c r="C47" s="24">
        <f t="shared" si="4"/>
        <v>0</v>
      </c>
      <c r="D47" s="45"/>
      <c r="E47" s="57"/>
      <c r="F47" s="58">
        <f t="shared" si="5"/>
        <v>0</v>
      </c>
      <c r="G47" s="22"/>
      <c r="H47" s="22"/>
      <c r="I47" s="22"/>
      <c r="J47" s="22"/>
      <c r="K47" s="22"/>
      <c r="L47" s="22"/>
      <c r="M47" s="22"/>
      <c r="N47" s="22"/>
      <c r="O47" s="22"/>
      <c r="P47" s="28"/>
      <c r="Q47" s="10"/>
    </row>
    <row r="48" spans="1:17" x14ac:dyDescent="0.25">
      <c r="A48" s="28"/>
      <c r="B48" s="20" t="s">
        <v>66</v>
      </c>
      <c r="C48" s="24">
        <f t="shared" si="4"/>
        <v>0</v>
      </c>
      <c r="D48" s="45"/>
      <c r="E48" s="57"/>
      <c r="F48" s="58">
        <f t="shared" si="5"/>
        <v>0</v>
      </c>
      <c r="G48" s="22"/>
      <c r="H48" s="22"/>
      <c r="I48" s="22"/>
      <c r="J48" s="22"/>
      <c r="K48" s="22"/>
      <c r="L48" s="22"/>
      <c r="M48" s="22"/>
      <c r="N48" s="22"/>
      <c r="O48" s="22"/>
      <c r="P48" s="28"/>
      <c r="Q48" s="10"/>
    </row>
    <row r="49" spans="1:17" x14ac:dyDescent="0.25">
      <c r="A49" s="28"/>
      <c r="B49" s="20" t="s">
        <v>67</v>
      </c>
      <c r="C49" s="24">
        <f t="shared" si="4"/>
        <v>0</v>
      </c>
      <c r="D49" s="45"/>
      <c r="E49" s="57"/>
      <c r="F49" s="58">
        <f t="shared" si="5"/>
        <v>0</v>
      </c>
      <c r="G49" s="22"/>
      <c r="H49" s="22"/>
      <c r="I49" s="22"/>
      <c r="J49" s="22"/>
      <c r="K49" s="22"/>
      <c r="L49" s="22"/>
      <c r="M49" s="22"/>
      <c r="N49" s="22"/>
      <c r="O49" s="22"/>
      <c r="P49" s="28"/>
      <c r="Q49" s="10"/>
    </row>
    <row r="50" spans="1:17" x14ac:dyDescent="0.25">
      <c r="A50" s="28"/>
      <c r="B50" s="20" t="s">
        <v>68</v>
      </c>
      <c r="C50" s="24">
        <f t="shared" si="4"/>
        <v>0</v>
      </c>
      <c r="D50" s="45"/>
      <c r="E50" s="57"/>
      <c r="F50" s="58">
        <f t="shared" si="5"/>
        <v>0</v>
      </c>
      <c r="G50" s="22"/>
      <c r="H50" s="22"/>
      <c r="I50" s="22"/>
      <c r="J50" s="22"/>
      <c r="K50" s="22"/>
      <c r="L50" s="22"/>
      <c r="M50" s="22"/>
      <c r="N50" s="22"/>
      <c r="O50" s="22"/>
      <c r="P50" s="28"/>
      <c r="Q50" s="10"/>
    </row>
    <row r="51" spans="1:17" x14ac:dyDescent="0.25">
      <c r="A51" s="28"/>
      <c r="B51" s="20" t="s">
        <v>69</v>
      </c>
      <c r="C51" s="24">
        <f t="shared" si="4"/>
        <v>0</v>
      </c>
      <c r="D51" s="45"/>
      <c r="E51" s="57"/>
      <c r="F51" s="58">
        <f t="shared" si="5"/>
        <v>0</v>
      </c>
      <c r="G51" s="22"/>
      <c r="H51" s="22"/>
      <c r="I51" s="22"/>
      <c r="J51" s="22"/>
      <c r="K51" s="22"/>
      <c r="L51" s="22"/>
      <c r="M51" s="22"/>
      <c r="N51" s="22"/>
      <c r="O51" s="22"/>
      <c r="P51" s="28"/>
      <c r="Q51" s="10"/>
    </row>
    <row r="52" spans="1:17" ht="15.75" thickBot="1" x14ac:dyDescent="0.3">
      <c r="A52" s="28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8"/>
      <c r="Q52" s="10"/>
    </row>
    <row r="53" spans="1:17" ht="15.75" x14ac:dyDescent="0.25">
      <c r="A53" s="28"/>
      <c r="B53" s="22"/>
      <c r="C53" s="59" t="s">
        <v>82</v>
      </c>
      <c r="D53" s="60"/>
      <c r="E53" s="60"/>
      <c r="F53" s="60"/>
      <c r="G53" s="60"/>
      <c r="H53" s="60"/>
      <c r="I53" s="61"/>
      <c r="J53" s="22"/>
      <c r="K53" s="22"/>
      <c r="L53" s="22"/>
      <c r="M53" s="22"/>
      <c r="N53" s="22"/>
      <c r="O53" s="22"/>
      <c r="P53" s="28"/>
      <c r="Q53" s="10"/>
    </row>
    <row r="54" spans="1:17" x14ac:dyDescent="0.25">
      <c r="A54" s="28"/>
      <c r="B54" s="22"/>
      <c r="C54" s="62"/>
      <c r="D54" s="63"/>
      <c r="E54" s="63"/>
      <c r="F54" s="63"/>
      <c r="G54" s="63"/>
      <c r="H54" s="63"/>
      <c r="I54" s="64"/>
      <c r="J54" s="22"/>
      <c r="K54" s="22"/>
      <c r="L54" s="22"/>
      <c r="M54" s="22"/>
      <c r="N54" s="22"/>
      <c r="O54" s="22"/>
      <c r="P54" s="28"/>
      <c r="Q54" s="10"/>
    </row>
    <row r="55" spans="1:17" x14ac:dyDescent="0.25">
      <c r="A55" s="28"/>
      <c r="B55" s="22"/>
      <c r="C55" s="62" t="s">
        <v>83</v>
      </c>
      <c r="D55" s="63"/>
      <c r="E55" s="63"/>
      <c r="F55" s="65" t="s">
        <v>84</v>
      </c>
      <c r="G55" s="63"/>
      <c r="H55" s="63"/>
      <c r="I55" s="66" t="s">
        <v>85</v>
      </c>
      <c r="J55" s="22"/>
      <c r="K55" s="22"/>
      <c r="L55" s="22"/>
      <c r="M55" s="22"/>
      <c r="N55" s="22"/>
      <c r="O55" s="22"/>
      <c r="P55" s="28"/>
      <c r="Q55" s="10"/>
    </row>
    <row r="56" spans="1:17" x14ac:dyDescent="0.25">
      <c r="A56" s="28"/>
      <c r="B56" s="22"/>
      <c r="C56" s="67" t="s">
        <v>86</v>
      </c>
      <c r="D56" s="63"/>
      <c r="E56" s="63"/>
      <c r="F56" s="68">
        <v>0.6</v>
      </c>
      <c r="G56" s="63"/>
      <c r="H56" s="69"/>
      <c r="I56" s="70">
        <f>F26*F56</f>
        <v>1647</v>
      </c>
      <c r="J56" s="22"/>
      <c r="K56" s="22"/>
      <c r="L56" s="22"/>
      <c r="M56" s="22"/>
      <c r="N56" s="22"/>
      <c r="O56" s="22"/>
      <c r="P56" s="28"/>
      <c r="Q56" s="10"/>
    </row>
    <row r="57" spans="1:17" x14ac:dyDescent="0.25">
      <c r="A57" s="28"/>
      <c r="B57" s="22"/>
      <c r="C57" s="67" t="s">
        <v>87</v>
      </c>
      <c r="D57" s="63"/>
      <c r="E57" s="63"/>
      <c r="F57" s="68">
        <v>0.2</v>
      </c>
      <c r="G57" s="63"/>
      <c r="H57" s="69"/>
      <c r="I57" s="70">
        <f>F26*F57</f>
        <v>549</v>
      </c>
      <c r="J57" s="22"/>
      <c r="K57" s="22"/>
      <c r="L57" s="22"/>
      <c r="M57" s="22"/>
      <c r="N57" s="22"/>
      <c r="O57" s="22"/>
      <c r="P57" s="28"/>
      <c r="Q57" s="10"/>
    </row>
    <row r="58" spans="1:17" x14ac:dyDescent="0.25">
      <c r="A58" s="28"/>
      <c r="B58" s="22"/>
      <c r="C58" s="67" t="s">
        <v>88</v>
      </c>
      <c r="D58" s="63"/>
      <c r="E58" s="63"/>
      <c r="F58" s="68">
        <v>0.2</v>
      </c>
      <c r="G58" s="63"/>
      <c r="H58" s="69"/>
      <c r="I58" s="70">
        <f>F26*F58</f>
        <v>549</v>
      </c>
      <c r="J58" s="22"/>
      <c r="K58" s="22"/>
      <c r="L58" s="22"/>
      <c r="M58" s="22"/>
      <c r="N58" s="22"/>
      <c r="O58" s="22"/>
      <c r="P58" s="28"/>
      <c r="Q58" s="10"/>
    </row>
    <row r="59" spans="1:17" x14ac:dyDescent="0.25">
      <c r="A59" s="28"/>
      <c r="B59" s="22"/>
      <c r="C59" s="67" t="s">
        <v>89</v>
      </c>
      <c r="D59" s="63"/>
      <c r="E59" s="63"/>
      <c r="F59" s="71">
        <v>0</v>
      </c>
      <c r="G59" s="63"/>
      <c r="H59" s="69"/>
      <c r="I59" s="72">
        <f>F26*F59</f>
        <v>0</v>
      </c>
      <c r="J59" s="22"/>
      <c r="K59" s="22"/>
      <c r="L59" s="22"/>
      <c r="M59" s="22"/>
      <c r="N59" s="22"/>
      <c r="O59" s="22"/>
      <c r="P59" s="28"/>
      <c r="Q59" s="10"/>
    </row>
    <row r="60" spans="1:17" ht="15.75" thickBot="1" x14ac:dyDescent="0.3">
      <c r="A60" s="28"/>
      <c r="B60" s="22"/>
      <c r="C60" s="73"/>
      <c r="D60" s="74"/>
      <c r="E60" s="74"/>
      <c r="F60" s="75">
        <f>SUM(F56:F59)</f>
        <v>1</v>
      </c>
      <c r="G60" s="74"/>
      <c r="H60" s="76"/>
      <c r="I60" s="77">
        <f>SUM(I56:I59)</f>
        <v>2745</v>
      </c>
      <c r="J60" s="22"/>
      <c r="K60" s="22"/>
      <c r="L60" s="22"/>
      <c r="M60" s="22"/>
      <c r="N60" s="22"/>
      <c r="O60" s="22"/>
      <c r="P60" s="28"/>
      <c r="Q60" s="10"/>
    </row>
    <row r="61" spans="1:17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>
        <f>+I58+I57</f>
        <v>1098</v>
      </c>
      <c r="L61" s="28"/>
      <c r="M61" s="28"/>
      <c r="N61" s="28"/>
      <c r="O61" s="28"/>
      <c r="P61" s="28"/>
      <c r="Q61" s="10"/>
    </row>
    <row r="62" spans="1:17" ht="18" x14ac:dyDescent="0.25">
      <c r="A62" s="28"/>
      <c r="B62" s="28"/>
      <c r="C62" s="7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10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</row>
    <row r="64" spans="1:17" x14ac:dyDescent="0.25">
      <c r="A64" s="79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</row>
    <row r="65" spans="1:16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</row>
    <row r="66" spans="1:16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1:16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1:16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</row>
    <row r="69" spans="1:16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</row>
    <row r="70" spans="1:16" x14ac:dyDescent="0.25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</row>
    <row r="71" spans="1:16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</row>
    <row r="72" spans="1:16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</row>
    <row r="73" spans="1:16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</row>
    <row r="74" spans="1:16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</row>
    <row r="75" spans="1:16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</row>
    <row r="76" spans="1:16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</row>
    <row r="77" spans="1:16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</row>
  </sheetData>
  <mergeCells count="6">
    <mergeCell ref="H41:I41"/>
    <mergeCell ref="E5:F5"/>
    <mergeCell ref="H5:I5"/>
    <mergeCell ref="K5:L5"/>
    <mergeCell ref="N5:O5"/>
    <mergeCell ref="C32:F3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DEPOSITO</vt:lpstr>
      <vt:lpstr>MOV. DE TIERRA</vt:lpstr>
      <vt:lpstr>DEPOSITO!Área_de_impresión</vt:lpstr>
      <vt:lpstr>DEPOSITO!Títulos_a_imprimir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2019-12-10T21:22:52Z</dcterms:modified>
</cp:coreProperties>
</file>