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 Evaluacion y Costo\0- COMPRAS Y CONTRATACIONES\PAGINA 2019\cevicos\"/>
    </mc:Choice>
  </mc:AlternateContent>
  <bookViews>
    <workbookView xWindow="0" yWindow="0" windowWidth="20490" windowHeight="9045"/>
  </bookViews>
  <sheets>
    <sheet name="AC. MULTIPLE CEVICO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[2]PRESUPUESTO!#REF!</definedName>
    <definedName name="\b">[2]PRESUPUESTO!#REF!</definedName>
    <definedName name="\c">#N/A</definedName>
    <definedName name="\d">#N/A</definedName>
    <definedName name="\f" localSheetId="0">[2]PRESUPUESTO!#REF!</definedName>
    <definedName name="\f">[2]PRESUPUESTO!#REF!</definedName>
    <definedName name="\i" localSheetId="0">[2]PRESUPUESTO!#REF!</definedName>
    <definedName name="\i">[2]PRESUPUESTO!#REF!</definedName>
    <definedName name="\m" localSheetId="0">[2]PRESUPUESTO!#REF!</definedName>
    <definedName name="\m">[2]PRESUPUESTO!#REF!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[2]PRESUPUESTO!#REF!</definedName>
    <definedName name="\z">[2]PRESUPUESTO!#REF!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'AC. MULTIPLE CEVICO'!$A$8:$F$406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[3]MOJornal!$D$41</definedName>
    <definedName name="_OP2AL">[3]MOJornal!$D$51</definedName>
    <definedName name="_OP3AL">[3]MOJornal!$D$61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 localSheetId="0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[4]PVC!#REF!</definedName>
    <definedName name="a">[4]PVC!#REF!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[5]M.O.!#REF!</definedName>
    <definedName name="AA">[5]M.O.!#REF!</definedName>
    <definedName name="AC38G40">'[6]LISTADO INSUMOS DEL 2000'!$I$29</definedName>
    <definedName name="acarreo" localSheetId="0">'[7]Listado Equipos a utilizar'!#REF!</definedName>
    <definedName name="acarreo">'[7]Listado Equipos a utilizar'!#REF!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g40">[8]MATERIALES!$G$7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UEDUCTO" localSheetId="0">[9]INS!#REF!</definedName>
    <definedName name="ACUEDUCTO">[9]INS!#REF!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'[10]Resumen Precio Equipos'!$C$28</definedName>
    <definedName name="ADMINISTRATIVOS" localSheetId="0">#REF!</definedName>
    <definedName name="ADMINISTRATIVOS">#REF!</definedName>
    <definedName name="agricola" localSheetId="0">'[7]Listado Equipos a utilizar'!#REF!</definedName>
    <definedName name="agricola">'[7]Listado Equipos a utilizar'!#REF!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[11]M.O.!$C$12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>[2]PRESUPUESTO!$C$4</definedName>
    <definedName name="ana_6" localSheetId="0">#REF!</definedName>
    <definedName name="ana_6">#REF!</definedName>
    <definedName name="analiis" localSheetId="0">[11]M.O.!#REF!</definedName>
    <definedName name="analiis">[11]M.O.!#REF!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>#N/A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'AC. MULTIPLE CEVICO'!$A$1:$F$423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bca" localSheetId="0">#REF!</definedName>
    <definedName name="arenabca">#REF!</definedName>
    <definedName name="arenafina">[8]MATERIALES!$G$11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vada">[8]MATERIALES!$G$13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'[7]Listado Equipos a utilizar'!#REF!</definedName>
    <definedName name="arranque">'[7]Listado Equipos a utilizar'!#REF!</definedName>
    <definedName name="as" localSheetId="0">[12]M.O.!#REF!</definedName>
    <definedName name="as">[12]M.O.!#REF!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Y" localSheetId="0">#REF!</definedName>
    <definedName name="AY">#REF!</definedName>
    <definedName name="AYAL">[3]MOJornal!$D$20</definedName>
    <definedName name="AYCARP" localSheetId="0">[9]INS!#REF!</definedName>
    <definedName name="AYCARP">[9]INS!#REF!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[8]OBRAMANO!$F$67</definedName>
    <definedName name="b" localSheetId="0">[13]ADDENDA!#REF!</definedName>
    <definedName name="b">[13]ADDENDA!#REF!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BBBBBBBBBBBB" localSheetId="0">#REF!</definedName>
    <definedName name="BBBBBBBBBBBBBBBB">#REF!</definedName>
    <definedName name="BENEFICIOS" localSheetId="0">#REF!</definedName>
    <definedName name="BENEFICIOS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4" localSheetId="0">[8]MATERIALES!#REF!</definedName>
    <definedName name="bloques4">[8]MATERIALES!#REF!</definedName>
    <definedName name="bloques6" localSheetId="0">[8]MATERIALES!#REF!</definedName>
    <definedName name="bloques6">[8]MATERIALES!#REF!</definedName>
    <definedName name="bloques8" localSheetId="0">[8]MATERIALES!#REF!</definedName>
    <definedName name="bloques8">[8]MATERIALES!#REF!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[14]INSU!$B$42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[11]M.O.!$C$9</definedName>
    <definedName name="BRIGADATOPOGRAFICA_6" localSheetId="0">#REF!</definedName>
    <definedName name="BRIGADATOPOGRAFICA_6">#REF!</definedName>
    <definedName name="brochas" localSheetId="0">#REF!</definedName>
    <definedName name="brochas">#REF!</definedName>
    <definedName name="BVNBVNBV" localSheetId="0">[15]M.O.!#REF!</definedName>
    <definedName name="BVNBVNBV">[15]M.O.!#REF!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[16]precios!#REF!</definedName>
    <definedName name="caballeteasbecto">[16]precios!#REF!</definedName>
    <definedName name="caballeteasbecto_8" localSheetId="0">#REF!</definedName>
    <definedName name="caballeteasbecto_8">#REF!</definedName>
    <definedName name="caballeteasbeto" localSheetId="0">[16]precios!#REF!</definedName>
    <definedName name="caballeteasbeto">[16]precios!#REF!</definedName>
    <definedName name="caballeteasbeto_8" localSheetId="0">#REF!</definedName>
    <definedName name="caballeteasbeto_8">#REF!</definedName>
    <definedName name="CACERO" localSheetId="0">#REF!</definedName>
    <definedName name="CACERO">#REF!</definedName>
    <definedName name="cadeneros" localSheetId="0">'[10]O.M. y Salarios'!#REF!</definedName>
    <definedName name="cadeneros">'[10]O.M.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'[7]Listado Equipos a utilizar'!#REF!</definedName>
    <definedName name="camioncama">'[7]Listado Equipos a utilizar'!#REF!</definedName>
    <definedName name="camioneta" localSheetId="0">'[7]Listado Equipos a utilizar'!#REF!</definedName>
    <definedName name="camioneta">'[7]Listado Equipos a utilizar'!#REF!</definedName>
    <definedName name="CAMIONVOLTEO">[8]EQUIPOS!$I$19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parodadura" localSheetId="0">#REF!</definedName>
    <definedName name="caparodadura">#REF!</definedName>
    <definedName name="Capatazequipo">[8]OBRAMANO!$F$81</definedName>
    <definedName name="CARACOL" localSheetId="0">[11]M.O.!#REF!</definedName>
    <definedName name="CARACOL">[11]M.O.!#REF!</definedName>
    <definedName name="CARANTEPECHO" localSheetId="0">[11]M.O.!#REF!</definedName>
    <definedName name="CARANTEPECHO">[11]M.O.!#REF!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[11]M.O.!#REF!</definedName>
    <definedName name="CARCOL30">[11]M.O.!#REF!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[11]M.O.!#REF!</definedName>
    <definedName name="CARCOL50">[11]M.O.!#REF!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[11]M.O.!#REF!</definedName>
    <definedName name="CARCOL51">[11]M.O.!#REF!</definedName>
    <definedName name="CARCOLAMARRE" localSheetId="0">[11]M.O.!#REF!</definedName>
    <definedName name="CARCOLAMARRE">[11]M.O.!#REF!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'[7]Listado Equipos a utilizar'!#REF!</definedName>
    <definedName name="cargador">'[7]Listado Equipos a utilizar'!#REF!</definedName>
    <definedName name="CARGADORB">[17]EQUIPOS!$D$13</definedName>
    <definedName name="CARLOSAPLA" localSheetId="0">[11]M.O.!#REF!</definedName>
    <definedName name="CARLOSAPLA">[11]M.O.!#REF!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[11]M.O.!#REF!</definedName>
    <definedName name="CARLOSAVARIASAGUAS">[11]M.O.!#REF!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[11]M.O.!#REF!</definedName>
    <definedName name="CARMURO">[11]M.O.!#REF!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[9]INS!#REF!</definedName>
    <definedName name="CARP1">[9]INS!#REF!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[9]INS!#REF!</definedName>
    <definedName name="CARP2">[9]INS!#REF!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[11]M.O.!#REF!</definedName>
    <definedName name="CARPDINTEL">[11]M.O.!#REF!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[11]M.O.!#REF!</definedName>
    <definedName name="CARPVIGA2040">[11]M.O.!#REF!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[11]M.O.!#REF!</definedName>
    <definedName name="CARPVIGA3050">[11]M.O.!#REF!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[11]M.O.!#REF!</definedName>
    <definedName name="CARPVIGA3060">[11]M.O.!#REF!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[11]M.O.!#REF!</definedName>
    <definedName name="CARPVIGA4080">[11]M.O.!#REF!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[11]M.O.!#REF!</definedName>
    <definedName name="CARRAMPA">[11]M.O.!#REF!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[11]M.O.!#REF!</definedName>
    <definedName name="CASABE">[11]M.O.!#REF!</definedName>
    <definedName name="CASABE_8" localSheetId="0">#REF!</definedName>
    <definedName name="CASABE_8">#REF!</definedName>
    <definedName name="CASBESTO" localSheetId="0">[11]M.O.!#REF!</definedName>
    <definedName name="CASBESTO">[11]M.O.!#REF!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T214BFT">[8]EQUIPOS!$I$15</definedName>
    <definedName name="Cat950B">[8]EQUIPOS!$I$14</definedName>
    <definedName name="CBLOCK10" localSheetId="0">[9]INS!#REF!</definedName>
    <definedName name="CBLOCK10">[9]INS!#REF!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[18]M.O.!$C$26</definedName>
    <definedName name="cell">'[19]LISTADO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[8]MATERIALES!#REF!</definedName>
    <definedName name="cementoblanco">[8]MATERIALES!#REF!</definedName>
    <definedName name="cementogris">[8]MATERIALES!$G$17</definedName>
    <definedName name="CEN" localSheetId="0">#REF!</definedName>
    <definedName name="CEN">#REF!</definedName>
    <definedName name="ceramcr33" localSheetId="0">[8]MATERIALES!#REF!</definedName>
    <definedName name="ceramcr33">[8]MATERIALES!#REF!</definedName>
    <definedName name="ceramcriolla" localSheetId="0">[8]MATERIALES!#REF!</definedName>
    <definedName name="ceramcriolla">[8]MATERIALES!#REF!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[8]MATERIALES!#REF!</definedName>
    <definedName name="ceramicaitalia">[8]MATERIALES!#REF!</definedName>
    <definedName name="ceramicaitaliapared" localSheetId="0">[8]MATERIALES!#REF!</definedName>
    <definedName name="ceramicaitaliapared">[8]MATERIALES!#REF!</definedName>
    <definedName name="ceramicaitalipared" localSheetId="0">[8]MATERIALES!#REF!</definedName>
    <definedName name="ceramicaitalipared">[8]MATERIALES!#REF!</definedName>
    <definedName name="CESCHCH">[18]M.O.!$C$126</definedName>
    <definedName name="cfrontal">'[10]Resumen Precio Equipos'!$I$16</definedName>
    <definedName name="CHAZO">[14]INSU!$B$104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[8]OBRAMANO!$F$79</definedName>
    <definedName name="cisterna">'[7]Listado Equipos a utilizar'!$I$11</definedName>
    <definedName name="CLAVO">[18]Ins!$E$811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[20]INS!$D$767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[21]INSU!$D$284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[21]INSU!$D$298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 localSheetId="0">#REF!</definedName>
    <definedName name="colorante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[8]EQUIPOS!$I$28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ATO2" localSheetId="0">#REF!</definedName>
    <definedName name="CONTRATO2">#REF!</definedName>
    <definedName name="COPIA" localSheetId="0">[9]INS!#REF!</definedName>
    <definedName name="COPIA">[9]INS!#REF!</definedName>
    <definedName name="COPIA_8" localSheetId="0">#REF!</definedName>
    <definedName name="COPIA_8">#REF!</definedName>
    <definedName name="cprestamo">[17]EQUIPOS!$D$27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[13]ADDENDA!#REF!</definedName>
    <definedName name="cuadro">[13]ADDENDA!#REF!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[11]M.O.!#REF!</definedName>
    <definedName name="CZINC">[11]M.O.!#REF!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7H">[8]EQUIPOS!$I$9</definedName>
    <definedName name="D8K">[8]EQUIPOS!$I$8</definedName>
    <definedName name="d8r" localSheetId="0">'[7]Listado Equipos a utilizar'!#REF!</definedName>
    <definedName name="d8r">'[7]Listado Equipos a utilizar'!#REF!</definedName>
    <definedName name="D8T">'[10]Resumen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rop" localSheetId="0">[12]M.O.!#REF!</definedName>
    <definedName name="derop">[12]M.O.!#REF!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'[7]Listado Equipos a utilizar'!$I$12</definedName>
    <definedName name="donatelo" localSheetId="0">[22]INS!#REF!</definedName>
    <definedName name="donatelo">[22]INS!#REF!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'[10]Resumen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lce" localSheetId="0">#REF!</definedName>
    <definedName name="dulce">#REF!</definedName>
    <definedName name="DYNACA25">[8]EQUIPOS!$I$13</definedName>
    <definedName name="e" localSheetId="0">#REF!</definedName>
    <definedName name="e">#REF!</definedName>
    <definedName name="e214bft" localSheetId="0">'[7]Listado Equipos a utilizar'!#REF!</definedName>
    <definedName name="e214bft">'[7]Listado Equipos a utilizar'!#REF!</definedName>
    <definedName name="e320b" localSheetId="0">'[7]Listado Equipos a utilizar'!#REF!</definedName>
    <definedName name="e320b">'[7]Listado Equipos a utilizar'!#REF!</definedName>
    <definedName name="EEEEEEEEEEEEEEEEEEEE" localSheetId="0">#REF!</definedName>
    <definedName name="EEEEEEEEEEEEEEEEEEE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acero" localSheetId="0">'[7]Listado Equipos a utilizar'!#REF!</definedName>
    <definedName name="eqacero">'[7]Listado Equipos a utilizar'!#REF!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'[7]Listado Equipos a utilizar'!#REF!</definedName>
    <definedName name="escobillones">'[7]Listado Equipos a utilizar'!#REF!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320b" localSheetId="0">'[7]Listado Equipos a utilizar'!#REF!</definedName>
    <definedName name="ex320b">'[7]Listado Equipos a utilizar'!#REF!</definedName>
    <definedName name="EXC_NO_CLASIF" localSheetId="0">#REF!</definedName>
    <definedName name="EXC_NO_CLASIF">#REF!</definedName>
    <definedName name="excavadora" localSheetId="0">'[7]Listado Equipos a utilizar'!#REF!</definedName>
    <definedName name="excavadora">'[7]Listado Equipos a utilizar'!#REF!</definedName>
    <definedName name="excavadora235">[8]EQUIPOS!$I$16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l" localSheetId="0">[13]ADDENDA!#REF!</definedName>
    <definedName name="expl">[13]ADDENDA!#REF!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F" localSheetId="0" hidden="1">#REF!</definedName>
    <definedName name="FF" hidden="1">#REF!</definedName>
    <definedName name="FFFFFFFFFFFFFFFFFFFF" localSheetId="0">#REF!</definedName>
    <definedName name="FFFFFFFFFFFFFFFFFFFF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NCION">[23]FUNCION!$C$16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[9]INS!$D$561</definedName>
    <definedName name="GASOLINA_6" localSheetId="0">#REF!</definedName>
    <definedName name="GASOLINA_6">#REF!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RADER12G">[8]EQUIPOS!$I$11</definedName>
    <definedName name="graderm" localSheetId="0">'[7]Listado Equipos a utilizar'!#REF!</definedName>
    <definedName name="graderm">'[7]Listado Equipos a utilizar'!#REF!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[5]M.O.!#REF!</definedName>
    <definedName name="H">[5]M.O.!#REF!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'[20]HORM. Y MORTEROS.'!$H$212</definedName>
    <definedName name="Hormigon" localSheetId="0">#REF!</definedName>
    <definedName name="Hormigon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40i" localSheetId="0">[8]MATERIALES!#REF!</definedName>
    <definedName name="Hormigon240i">[8]MATERIALES!#REF!</definedName>
    <definedName name="Hormsimple" localSheetId="0">#REF!</definedName>
    <definedName name="Hormsimple">#REF!</definedName>
    <definedName name="ilma" localSheetId="0">[11]M.O.!#REF!</definedName>
    <definedName name="ilma">[11]M.O.!#REF!</definedName>
    <definedName name="impresion_2" localSheetId="0">[24]Directos!#REF!</definedName>
    <definedName name="impresion_2">[24]Directos!#REF!</definedName>
    <definedName name="Imprimir_área_IM">[2]PRESUPUESTO!$A$1763:$L$1796</definedName>
    <definedName name="Imprimir_área_IM_6" localSheetId="0">#REF!</definedName>
    <definedName name="Imprimir_área_IM_6">#REF!</definedName>
    <definedName name="ingeniera">[12]M.O.!$C$10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tabo" localSheetId="0">#REF!</definedName>
    <definedName name="itabo">#REF!</definedName>
    <definedName name="J" localSheetId="0">#REF!</definedName>
    <definedName name="J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[21]INSU!$D$231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[21]INSU!$D$234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[11]M.O.!#REF!</definedName>
    <definedName name="k">[11]M.O.!#REF!</definedName>
    <definedName name="kerosene" localSheetId="0">#REF!</definedName>
    <definedName name="kerosene">#REF!</definedName>
    <definedName name="Kilometro">[8]EQUIPOS!$I$25</definedName>
    <definedName name="komatsu" localSheetId="0">'[7]Listado Equipos a utilizar'!#REF!</definedName>
    <definedName name="komatsu">'[7]Listado Equipos a utilizar'!#REF!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[14]INSU!$B$41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hormigon" localSheetId="0">[8]OBRAMANO!#REF!</definedName>
    <definedName name="ligadohormigon">[8]OBRAMANO!#REF!</definedName>
    <definedName name="ligadora" localSheetId="0">'[7]Listado Equipos a utilizar'!#REF!</definedName>
    <definedName name="ligadora">'[7]Listado Equipos a utilizar'!#REF!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ubricantes">[25]Materiales!$K$15</definedName>
    <definedName name="MA">[11]M.O.!$C$10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[3]MOJornal!$D$31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[9]INS!#REF!</definedName>
    <definedName name="MAESTROCARP">[9]INS!#REF!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'[7]Listado Equipos a utilizar'!#REF!</definedName>
    <definedName name="maquito">'[7]Listado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tillo" localSheetId="0">#REF!</definedName>
    <definedName name="martillo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[18]M.O.!$C$203</definedName>
    <definedName name="MOCONTEN553015">[18]M.O.!$C$216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[9]INS!#REF!</definedName>
    <definedName name="MOPISOCERAMICA">[9]INS!#REF!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 localSheetId="0">#REF!</definedName>
    <definedName name="movtierra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[26]Insumos!#REF!</definedName>
    <definedName name="NADA">[26]Insumos!#REF!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NGUNA" localSheetId="0">[26]Insumos!#REF!</definedName>
    <definedName name="NINGUNA">[26]Insumos!#REF!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ssan" localSheetId="0">'[7]Listado Equipos a utilizar'!#REF!</definedName>
    <definedName name="nissan">'[7]Listado Equipos a utilizar'!#REF!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#REF!</definedName>
    <definedName name="o">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mencofrado" localSheetId="0">'[10]O.M. y Salarios'!#REF!</definedName>
    <definedName name="omencofrado">'[10]O.M. y Salarios'!#REF!</definedName>
    <definedName name="opala">[25]Salarios!$D$16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[8]OBRAMANO!$F$74</definedName>
    <definedName name="operadorpala">[8]OBRAMANO!$F$72</definedName>
    <definedName name="operadorretro">[8]OBRAMANO!$F$77</definedName>
    <definedName name="operadorrodillo">[8]OBRAMANO!$F$75</definedName>
    <definedName name="operadortractor">[8]OBRAMANO!$F$76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[20]SALARIOS!$C$10</definedName>
    <definedName name="otractor">[25]Salarios!$D$14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[27]peso!#REF!</definedName>
    <definedName name="p">[27]peso!#REF!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[14]MO!$B$11</definedName>
    <definedName name="PEONCARP" localSheetId="0">[9]INS!#REF!</definedName>
    <definedName name="PEONCARP">[9]INS!#REF!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[14]INSU!$B$91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HCH23BCO">[18]Ins!$E$627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[20]INS!$D$770</definedName>
    <definedName name="pino1x10bruto">[18]Ins!$E$816</definedName>
    <definedName name="pinobruto">[8]MATERIALES!$G$33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O_GRANITO_FONDO_BCO">[14]INSU!$B$103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[14]INSU!$B$90</definedName>
    <definedName name="PLIGADORA2">[9]INS!$D$563</definedName>
    <definedName name="PLIGADORA2_6" localSheetId="0">#REF!</definedName>
    <definedName name="PLIGADORA2_6">#REF!</definedName>
    <definedName name="PLOMERO" localSheetId="0">[9]INS!#REF!</definedName>
    <definedName name="PLOMERO">[9]INS!#REF!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[9]INS!#REF!</definedName>
    <definedName name="PLOMEROAYUDANTE">[9]INS!#REF!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[9]INS!#REF!</definedName>
    <definedName name="PLOMEROOFICIAL">[9]INS!#REF!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[16]precios!#REF!</definedName>
    <definedName name="pmadera2162">[16]precios!#REF!</definedName>
    <definedName name="pmadera2162_8" localSheetId="0">#REF!</definedName>
    <definedName name="pmadera2162_8">#REF!</definedName>
    <definedName name="po">[28]PRESUPUESTO!$O$9:$O$236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[29]Precios!$A$4:$F$1576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RO23" localSheetId="0">#REF!</definedName>
    <definedName name="PRESUPUESTRO23">#REF!</definedName>
    <definedName name="PROMEDIO" localSheetId="0">#REF!</definedName>
    <definedName name="PROMEDIO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ESC">[18]M.O.!$C$970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[9]INS!$D$568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[30]INS!#REF!</definedName>
    <definedName name="QQ">[30]INS!#REF!</definedName>
    <definedName name="QQQ" localSheetId="0">[5]M.O.!#REF!</definedName>
    <definedName name="QQQ">[5]M.O.!#REF!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[28]PRESUPUESTO!$M$10:$AH$731</definedName>
    <definedName name="qwe">[2]PRESUPUESTO!$D$133</definedName>
    <definedName name="qwe_6" localSheetId="0">#REF!</definedName>
    <definedName name="qwe_6">#REF!</definedName>
    <definedName name="rastra" localSheetId="0">'[7]Listado Equipos a utilizar'!#REF!</definedName>
    <definedName name="rastra">'[7]Listado Equipos a utilizar'!#REF!</definedName>
    <definedName name="rastrapuas" localSheetId="0">'[7]Listado Equipos a utilizar'!#REF!</definedName>
    <definedName name="rastrapuas">'[7]Listado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[31]COF!$G$733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" localSheetId="0">'[7]Listado Equipos a utilizar'!#REF!</definedName>
    <definedName name="rodillo">'[7]Listado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'[7]Listado Equipos a utilizar'!#REF!</definedName>
    <definedName name="rodneu">'[7]Listado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ALARIO" localSheetId="0">#REF!</definedName>
    <definedName name="SALARIO">#REF!</definedName>
    <definedName name="SALIDA">#N/A</definedName>
    <definedName name="SALIDA_6">NA()</definedName>
    <definedName name="SDFSDD" localSheetId="0">#REF!</definedName>
    <definedName name="SDFSDD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[11]M.O.!$C$12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base" localSheetId="0">#REF!</definedName>
    <definedName name="subbase">#REF!</definedName>
    <definedName name="SUMINISTROS" localSheetId="0">#REF!</definedName>
    <definedName name="SUMINISTROS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CAL">[3]MOJornal!$D$63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'AC. MULTIPLE CEVICO'!$1:$8</definedName>
    <definedName name="_xlnm.Print_Titles">#N/A</definedName>
    <definedName name="tiza" localSheetId="0">#REF!</definedName>
    <definedName name="tiza">#REF!</definedName>
    <definedName name="TNC" localSheetId="0">#REF!</definedName>
    <definedName name="TNC">#REF!</definedName>
    <definedName name="TNCAL">[3]MOJornal!$D$73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[17]EQUIPOS!$D$14</definedName>
    <definedName name="tractorm" localSheetId="0">'[7]Listado Equipos a utilizar'!#REF!</definedName>
    <definedName name="tractorm">'[7]Listado Equipos a utilizar'!#REF!</definedName>
    <definedName name="TRANSESC">[18]Ins!$E$660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pasf" localSheetId="0">'[7]Listado Equipos a utilizar'!#REF!</definedName>
    <definedName name="transpasf">'[7]Listado Equipos a utilizar'!#REF!</definedName>
    <definedName name="transporte">'[10]Resumen Precio Equipos'!$C$30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[10]Materiales!#REF!</definedName>
    <definedName name="truct">[10]Materiales!#REF!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>[21]INSU!$D$242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[21]INSU!$D$244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olteobote" localSheetId="0">'[7]Listado Equipos a utilizar'!#REF!</definedName>
    <definedName name="volteobote">'[7]Listado Equipos a utilizar'!#REF!</definedName>
    <definedName name="volteobotela" localSheetId="0">'[7]Listado Equipos a utilizar'!#REF!</definedName>
    <definedName name="volteobotela">'[7]Listado Equipos a utilizar'!#REF!</definedName>
    <definedName name="volteobotelargo" localSheetId="0">'[7]Listado Equipos a utilizar'!#REF!</definedName>
    <definedName name="volteobotelargo">'[7]Listado Equipos a utilizar'!#REF!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CSD" localSheetId="0">#REF!</definedName>
    <definedName name="VXCSD">#REF!</definedName>
    <definedName name="w">[32]Mat.!$C$10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[30]INS!$D$561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03" i="18" l="1"/>
  <c r="F402" i="18"/>
  <c r="F19" i="18" l="1"/>
  <c r="F18" i="18"/>
  <c r="F17" i="18"/>
  <c r="F16" i="18"/>
  <c r="F15" i="18"/>
  <c r="F21" i="18"/>
  <c r="F163" i="18" l="1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401" i="18" l="1"/>
  <c r="F400" i="18"/>
  <c r="F394" i="18"/>
  <c r="F393" i="18"/>
  <c r="F392" i="18"/>
  <c r="F391" i="18"/>
  <c r="F390" i="18"/>
  <c r="F389" i="18"/>
  <c r="F388" i="18"/>
  <c r="F387" i="18"/>
  <c r="F386" i="18"/>
  <c r="F385" i="18"/>
  <c r="F376" i="18"/>
  <c r="F375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7" i="18"/>
  <c r="F356" i="18"/>
  <c r="F355" i="18"/>
  <c r="F354" i="18"/>
  <c r="F351" i="18"/>
  <c r="F350" i="18"/>
  <c r="F349" i="18"/>
  <c r="F348" i="18"/>
  <c r="F347" i="18"/>
  <c r="F346" i="18"/>
  <c r="F345" i="18"/>
  <c r="F344" i="18"/>
  <c r="F343" i="18"/>
  <c r="F342" i="18"/>
  <c r="F341" i="18"/>
  <c r="F338" i="18"/>
  <c r="F337" i="18"/>
  <c r="F334" i="18"/>
  <c r="F333" i="18"/>
  <c r="F330" i="18"/>
  <c r="F329" i="18"/>
  <c r="F328" i="18"/>
  <c r="F327" i="18"/>
  <c r="F326" i="18"/>
  <c r="F323" i="18"/>
  <c r="F316" i="18"/>
  <c r="F315" i="18"/>
  <c r="F314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297" i="18"/>
  <c r="F295" i="18"/>
  <c r="F294" i="18"/>
  <c r="F293" i="18"/>
  <c r="F292" i="18"/>
  <c r="F291" i="18"/>
  <c r="F290" i="18"/>
  <c r="F289" i="18"/>
  <c r="F288" i="18"/>
  <c r="F287" i="18"/>
  <c r="F286" i="18"/>
  <c r="F283" i="18"/>
  <c r="F282" i="18"/>
  <c r="F279" i="18"/>
  <c r="F278" i="18"/>
  <c r="F275" i="18"/>
  <c r="F274" i="18"/>
  <c r="F273" i="18"/>
  <c r="F272" i="18"/>
  <c r="F271" i="18"/>
  <c r="F268" i="18"/>
  <c r="F261" i="18"/>
  <c r="F260" i="18"/>
  <c r="F259" i="18"/>
  <c r="F258" i="18"/>
  <c r="F257" i="18"/>
  <c r="F256" i="18"/>
  <c r="F255" i="18"/>
  <c r="F254" i="18"/>
  <c r="F248" i="18"/>
  <c r="F247" i="18"/>
  <c r="F246" i="18"/>
  <c r="F245" i="18"/>
  <c r="F244" i="18"/>
  <c r="F243" i="18"/>
  <c r="F242" i="18"/>
  <c r="F241" i="18"/>
  <c r="F240" i="18"/>
  <c r="F239" i="18"/>
  <c r="F236" i="18"/>
  <c r="F235" i="18"/>
  <c r="F232" i="18"/>
  <c r="F231" i="18"/>
  <c r="F230" i="18"/>
  <c r="F227" i="18"/>
  <c r="F226" i="18"/>
  <c r="F220" i="18"/>
  <c r="F219" i="18"/>
  <c r="F218" i="18"/>
  <c r="F217" i="18"/>
  <c r="F214" i="18"/>
  <c r="F211" i="18"/>
  <c r="F208" i="18"/>
  <c r="F207" i="18"/>
  <c r="F206" i="18"/>
  <c r="F205" i="18"/>
  <c r="F202" i="18"/>
  <c r="F195" i="18"/>
  <c r="F193" i="18"/>
  <c r="F192" i="18"/>
  <c r="F191" i="18"/>
  <c r="F190" i="18"/>
  <c r="F189" i="18"/>
  <c r="F186" i="18"/>
  <c r="F183" i="18"/>
  <c r="F180" i="18"/>
  <c r="F179" i="18"/>
  <c r="F178" i="18"/>
  <c r="F177" i="18"/>
  <c r="F174" i="18"/>
  <c r="F167" i="18"/>
  <c r="F166" i="18"/>
  <c r="F165" i="18"/>
  <c r="F146" i="18"/>
  <c r="F144" i="18"/>
  <c r="F143" i="18"/>
  <c r="F142" i="18"/>
  <c r="F141" i="18"/>
  <c r="F138" i="18"/>
  <c r="F137" i="18"/>
  <c r="F136" i="18"/>
  <c r="F133" i="18"/>
  <c r="F132" i="18"/>
  <c r="F131" i="18"/>
  <c r="F128" i="18"/>
  <c r="F127" i="18"/>
  <c r="F126" i="18"/>
  <c r="F125" i="18"/>
  <c r="F124" i="18"/>
  <c r="F121" i="18"/>
  <c r="F114" i="18"/>
  <c r="F113" i="18"/>
  <c r="F112" i="18"/>
  <c r="F111" i="18"/>
  <c r="F107" i="18"/>
  <c r="F106" i="18"/>
  <c r="F105" i="18"/>
  <c r="F103" i="18"/>
  <c r="F102" i="18"/>
  <c r="F101" i="18"/>
  <c r="F100" i="18"/>
  <c r="F99" i="18"/>
  <c r="F98" i="18"/>
  <c r="F97" i="18"/>
  <c r="F96" i="18"/>
  <c r="F95" i="18"/>
  <c r="F94" i="18"/>
  <c r="F91" i="18"/>
  <c r="F90" i="18"/>
  <c r="F89" i="18"/>
  <c r="F88" i="18"/>
  <c r="F87" i="18"/>
  <c r="F86" i="18"/>
  <c r="F85" i="18"/>
  <c r="F84" i="18"/>
  <c r="F83" i="18"/>
  <c r="F80" i="18"/>
  <c r="F79" i="18"/>
  <c r="F78" i="18"/>
  <c r="F77" i="18"/>
  <c r="F76" i="18"/>
  <c r="F75" i="18"/>
  <c r="F74" i="18"/>
  <c r="F73" i="18"/>
  <c r="F72" i="18"/>
  <c r="F67" i="18"/>
  <c r="F66" i="18"/>
  <c r="F65" i="18"/>
  <c r="F64" i="18"/>
  <c r="F63" i="18"/>
  <c r="F62" i="18"/>
  <c r="F61" i="18"/>
  <c r="F58" i="18"/>
  <c r="F57" i="18"/>
  <c r="F56" i="18"/>
  <c r="F53" i="18"/>
  <c r="F52" i="18"/>
  <c r="F51" i="18"/>
  <c r="F48" i="18"/>
  <c r="F47" i="18"/>
  <c r="F46" i="18"/>
  <c r="F45" i="18"/>
  <c r="F44" i="18"/>
  <c r="F43" i="18"/>
  <c r="F41" i="18"/>
  <c r="F40" i="18"/>
  <c r="F35" i="18"/>
  <c r="F30" i="18"/>
  <c r="F29" i="18"/>
  <c r="F25" i="18"/>
  <c r="F24" i="18"/>
  <c r="F23" i="18"/>
  <c r="F22" i="18"/>
  <c r="F12" i="18"/>
  <c r="F31" i="18" l="1"/>
  <c r="F108" i="18"/>
  <c r="F262" i="18"/>
  <c r="F395" i="18"/>
  <c r="F397" i="18" s="1"/>
  <c r="F26" i="18"/>
  <c r="F115" i="18"/>
  <c r="F374" i="18" l="1"/>
  <c r="B397" i="18" l="1"/>
  <c r="B395" i="18"/>
  <c r="B380" i="18"/>
  <c r="A319" i="18"/>
  <c r="B378" i="18" s="1"/>
  <c r="A264" i="18"/>
  <c r="B317" i="18" s="1"/>
  <c r="A251" i="18"/>
  <c r="B262" i="18" s="1"/>
  <c r="A223" i="18"/>
  <c r="B249" i="18" s="1"/>
  <c r="A198" i="18"/>
  <c r="B221" i="18" s="1"/>
  <c r="A170" i="18"/>
  <c r="B196" i="18" s="1"/>
  <c r="A119" i="18"/>
  <c r="B168" i="18" s="1"/>
  <c r="B115" i="18"/>
  <c r="B108" i="18"/>
  <c r="B31" i="18"/>
  <c r="B26" i="18"/>
  <c r="F332" i="18" l="1"/>
  <c r="F378" i="18" s="1"/>
  <c r="F300" i="18"/>
  <c r="F277" i="18"/>
  <c r="F238" i="18"/>
  <c r="F234" i="18"/>
  <c r="F210" i="18"/>
  <c r="F221" i="18" s="1"/>
  <c r="F182" i="18"/>
  <c r="F196" i="18" s="1"/>
  <c r="F130" i="18"/>
  <c r="F249" i="18" l="1"/>
  <c r="F317" i="18"/>
  <c r="F168" i="18"/>
  <c r="F380" i="18" l="1"/>
  <c r="F405" i="18" s="1"/>
  <c r="F411" i="18" s="1"/>
  <c r="F410" i="18" l="1"/>
  <c r="F418" i="18"/>
  <c r="F414" i="18"/>
  <c r="F409" i="18"/>
  <c r="F419" i="18"/>
  <c r="F413" i="18"/>
  <c r="F416" i="18"/>
  <c r="F420" i="18"/>
  <c r="F417" i="18"/>
  <c r="F412" i="18"/>
  <c r="F406" i="18"/>
  <c r="F415" i="18" l="1"/>
  <c r="F421" i="18" s="1"/>
  <c r="F423" i="18" s="1"/>
  <c r="E415" i="18"/>
</calcChain>
</file>

<file path=xl/sharedStrings.xml><?xml version="1.0" encoding="utf-8"?>
<sst xmlns="http://schemas.openxmlformats.org/spreadsheetml/2006/main" count="725" uniqueCount="339">
  <si>
    <t>Partida</t>
  </si>
  <si>
    <t>Descripción</t>
  </si>
  <si>
    <t>Cant.</t>
  </si>
  <si>
    <t>P.U. (RD$)</t>
  </si>
  <si>
    <t>Valor (RD$)</t>
  </si>
  <si>
    <t>MOVIMIENTO DE TIERRA</t>
  </si>
  <si>
    <t>M3</t>
  </si>
  <si>
    <t>M2</t>
  </si>
  <si>
    <t>M</t>
  </si>
  <si>
    <t>U</t>
  </si>
  <si>
    <t>A</t>
  </si>
  <si>
    <t>REPLANTEO</t>
  </si>
  <si>
    <t>MANO DE OBRA</t>
  </si>
  <si>
    <t>TRANSPORTE</t>
  </si>
  <si>
    <t>CANTOS</t>
  </si>
  <si>
    <t>III</t>
  </si>
  <si>
    <t>B</t>
  </si>
  <si>
    <t>VARIOS</t>
  </si>
  <si>
    <t>Z</t>
  </si>
  <si>
    <t>GASTOS INDIRECTOS</t>
  </si>
  <si>
    <t>GASTOS ADMINISTRATIVOS</t>
  </si>
  <si>
    <t>HONORARIOS PROFESIONALES</t>
  </si>
  <si>
    <t>LEY 6-86</t>
  </si>
  <si>
    <t>IMPREVISTOS</t>
  </si>
  <si>
    <t>TOTAL A CONTRATAR  (RD$)</t>
  </si>
  <si>
    <t>TOTAL DE COSTOS INDIRECTOS</t>
  </si>
  <si>
    <t>CODIA (SEGUN MEMO No. 0972/2018 DJ)</t>
  </si>
  <si>
    <t>MANTENIMIENTO Y OPERACION SISTEMAS INAPA</t>
  </si>
  <si>
    <t>ITBIS (LEY 07-2007)</t>
  </si>
  <si>
    <t>DISEÑO Y SUPERVISIÓN DE INAPA</t>
  </si>
  <si>
    <t>SEGUROS, PÓLIZAS Y FIANZAS</t>
  </si>
  <si>
    <t>SUB-TOTAL GENERAL</t>
  </si>
  <si>
    <t>SUB-TOTAL FASE Z</t>
  </si>
  <si>
    <t>VALLA ANUNCIANDO OBRA 16' X 10' IMPRESION FULL COLOR CONTENIENDO LOGO DE INAPA, NOMBRE DE PROYECTO Y CONTRATISTA. ESTRUCTURA EN TUBOS GALVANIZADOS 1 1/2"X 1 1/2" Y SOPORTES EN TUBO CUAD. 4" X 4"</t>
  </si>
  <si>
    <t>MANO DE OBRA PLOMERO</t>
  </si>
  <si>
    <t>CEMENTO SOLVENTE Y TEFLON</t>
  </si>
  <si>
    <t>EXCAVACION Y TAPADO</t>
  </si>
  <si>
    <t>ASIENTO DE ARENA</t>
  </si>
  <si>
    <t>D</t>
  </si>
  <si>
    <t xml:space="preserve">REPLANTEO </t>
  </si>
  <si>
    <t>TERMINACION DE SUPERFICIE</t>
  </si>
  <si>
    <t>TERMINACION  DE SUPERFICIE</t>
  </si>
  <si>
    <t>C</t>
  </si>
  <si>
    <t>Und</t>
  </si>
  <si>
    <t>INSTALACIONES</t>
  </si>
  <si>
    <t>MES</t>
  </si>
  <si>
    <t xml:space="preserve">COLOCACION DE TUBERIA </t>
  </si>
  <si>
    <t xml:space="preserve">EXCAVACION Y TAPADO </t>
  </si>
  <si>
    <t>PINTURA AZUL MANTENIMIENTO</t>
  </si>
  <si>
    <t>JUNTA MECANICA TIPO  DRESSER Ø4'' (150 PSI)</t>
  </si>
  <si>
    <t>MANO DE OBRA PLOMERO Y SOLDADOR</t>
  </si>
  <si>
    <t>CAMPAMENTO (INCLUYE ALQUILER DE CASA  O SOLAR CON CASETA DE MATERIALES CON (1U) BAÑO MOVIL)</t>
  </si>
  <si>
    <t>OBRA DE TOMA NUEVA</t>
  </si>
  <si>
    <t>INSTALACION DE REJILLA EN  MEDIA CAÑA (SEGUN PLANOS DE DETALLE)</t>
  </si>
  <si>
    <t>VALVULA DESAGUE  16" H.F. PLATILLADA  COMPLETA (INC. JUNTAS, CODOS PLATILLADOS Y NIPLES)</t>
  </si>
  <si>
    <t>VALVULA COMPUERTA 16" H.F. PLATILLADA COMPLETA (INC. JUNTAS, CODOS PLATILLADOS Y NIPLES)</t>
  </si>
  <si>
    <t>ESCALERA DE 3/4'' L=2</t>
  </si>
  <si>
    <t>OBRA DE TOMA VIEJA</t>
  </si>
  <si>
    <t>TAPA DE HIERRO FUNDIDO EN EL REGISTRO DE CAPTACION (SEGUN PLANOS DE DETALLE)</t>
  </si>
  <si>
    <t>VALVULA DE DESAGUE Ø 4'' HF PLATILLADA COMPLETA</t>
  </si>
  <si>
    <t>VALVULA DE DESAGUE Ø 6'' HF PLATILLADA COMPLETA</t>
  </si>
  <si>
    <t>JUNTA MECANICA TIPO  DRESSER Ø16'' (150 PSI)</t>
  </si>
  <si>
    <t>JUNTA MECANICA TIPO DRESSER Ø16"</t>
  </si>
  <si>
    <t>ESTACION DE BOMBEO EXISTENTE</t>
  </si>
  <si>
    <t>DESMONTE DE PUERTA EN CASA DEL GENERADOR</t>
  </si>
  <si>
    <t>EXCAVACION MATERIA COMPACTO CON EQUIPO</t>
  </si>
  <si>
    <t>REGULARIZACION DE FONDO DE ZANJA</t>
  </si>
  <si>
    <t xml:space="preserve">SUMINISTRO DE TUBERIA </t>
  </si>
  <si>
    <t>SUMINISTRO Y COLOCACION DE PIEZAS ESPECIALES</t>
  </si>
  <si>
    <t xml:space="preserve">TEE 8" x 6" ACERO SCH-40, C/PROTECCION ANTICORROSIVA </t>
  </si>
  <si>
    <t>JUNTA MECANICA TIPO DRESSER Ø8"</t>
  </si>
  <si>
    <t>JUNTA MECANICA TIPO DRESSER Ø6"</t>
  </si>
  <si>
    <t>JUNTA MECANICA TIPO DRESSER Ø4"</t>
  </si>
  <si>
    <t>VALVULA DE COMPUERTA Ø4'' H.F., PLATILLADA COMPLETA</t>
  </si>
  <si>
    <t>VALVULA DE COMPUERTA Ø6'' H.F., PLATILLADA COMPLETA</t>
  </si>
  <si>
    <t>REDES DE DISTRIBUCION</t>
  </si>
  <si>
    <t>CENTRO DEL POBLADO DE CEVICO</t>
  </si>
  <si>
    <t>TUBERIA DE Ø6 PVC SDR-26, C/J.G.</t>
  </si>
  <si>
    <t>TUBERIA DE Ø4 PVC SDR-26, C/J.G.</t>
  </si>
  <si>
    <t>TUBERIA DE Ø3 PVC SDR-26, C/J.G.</t>
  </si>
  <si>
    <t>SUMINISTRO Y COLOCACION DE VALVULAS E HIDRTANTES</t>
  </si>
  <si>
    <t>VALVULA DE COMPUERTA Ø3'' H.F., PLATILLADA COMPLETA</t>
  </si>
  <si>
    <t>BARRIO LA PALMILLA</t>
  </si>
  <si>
    <t>VALVULA DE COMPUERTA Ø8'' H.F., PLATILLADA COMPLETA</t>
  </si>
  <si>
    <t>BARRIO SAN JOSE</t>
  </si>
  <si>
    <t>CRUCE DE CARRETERA Ø6" EN ACERO ( CORTE, EXTRACION, BOTE Y REPOSICION DE ASFALTO )</t>
  </si>
  <si>
    <t xml:space="preserve">TEE 6" x 4" ACERO SCH-40, C/PROTECCION ANTICORROSIVA </t>
  </si>
  <si>
    <t>TUBERIA Ø6" ACERO SCH-40  SIN COSTURA CON RECUBRIMIENTO ANTICORROSIVO</t>
  </si>
  <si>
    <t>BARRIO LA GUAYICA</t>
  </si>
  <si>
    <t>HORMIGON ARMADO EN</t>
  </si>
  <si>
    <t>COLUMNA  0.25 X 0.15 - 3.33 QQ/M3</t>
  </si>
  <si>
    <t>BASE INFERIOR DE H.S.</t>
  </si>
  <si>
    <t>PAÑETE  PULIDO</t>
  </si>
  <si>
    <t>TUBERIA 3/4" H.G.</t>
  </si>
  <si>
    <t>LLAVE DE PASO 3/4'' H.G.</t>
  </si>
  <si>
    <t>CODO 3/4''X90 H.G.</t>
  </si>
  <si>
    <t>NIPLE 3/4''X 2'</t>
  </si>
  <si>
    <t>REDUCCION 3/4''X1/2 H.G.</t>
  </si>
  <si>
    <t>LLAVE DE CHORRO 1/2'' BRONCE</t>
  </si>
  <si>
    <t>REDUCCION 3" X3/4" H.G.</t>
  </si>
  <si>
    <t>CLAMPS DE 3"X1/2" H.F.</t>
  </si>
  <si>
    <t xml:space="preserve">CONSTRUCCION FUENTE PUBLICA EN TUB. 3" (CON 2 LLAVES) </t>
  </si>
  <si>
    <t>BARRIO SABANA DEL RIO</t>
  </si>
  <si>
    <t xml:space="preserve">CRUCE DE PUENTE SOBRE RIO CEVICOS  EN TUBERIA Ø4" ACERO, L=45.00 M </t>
  </si>
  <si>
    <t>COMUNIDAD SABANA GRANDE</t>
  </si>
  <si>
    <t>EMPALME Ø6" PVC (SDR-26) EN Ø6" PVC ( EXISTENTE ) Y Ø4"PVC ( EXISTENTE )</t>
  </si>
  <si>
    <t xml:space="preserve">TEE 6" x 6" ACERO SCH-40, C/PROTECCION ANTICORROSIVA </t>
  </si>
  <si>
    <t xml:space="preserve">REDUCCION 6" x 4" ACERO SCH-40, C/PROTECCION ANTICORROSIVA </t>
  </si>
  <si>
    <t xml:space="preserve">CODO 6" x 30°  ACERO SCH-40 C/PROTECCION ANTICORROSIVA ACERO - PVC </t>
  </si>
  <si>
    <t xml:space="preserve">CODO 6" x 25°  ACERO SCH-40 C/PROTECCION ANTICORROSIVA ACERO - PVC </t>
  </si>
  <si>
    <t xml:space="preserve">CODO 6" x 20°  ACERO SCH-40 C/PROTECCION ANTICORROSIVA ACERO - PVC </t>
  </si>
  <si>
    <t>TAPON DE Ø4" PVC</t>
  </si>
  <si>
    <t>HIDRANTE EN Ø6"</t>
  </si>
  <si>
    <t>COLLARIN EN POLIETILENO DE Ø4" ( ABRAZADERA )</t>
  </si>
  <si>
    <t>TUBERIA DE POLIETILENO ALTA DENSIDAD ½" INTERNO, L=12.00 (PROMEDIO)</t>
  </si>
  <si>
    <t>ADAPTADOR MACHO Ø½" ROSCADO A MANGUERA</t>
  </si>
  <si>
    <t>CODO ½'x90º H.G.</t>
  </si>
  <si>
    <t>TUBERIA DE HIERRO GALVANIZADO Ø½" ( BASTONES )</t>
  </si>
  <si>
    <t>NIPLE  Ø½" H.G.</t>
  </si>
  <si>
    <t>VALVULA CHECK DE  Ø½"</t>
  </si>
  <si>
    <t>COUPLING ½ H.G.</t>
  </si>
  <si>
    <t>LLAVE DE CHORRO Ø½" BRONCE</t>
  </si>
  <si>
    <t>PEDESTAL H.S. (0.80 x0.15)</t>
  </si>
  <si>
    <t>EMPALME Ø4" PVC  EN Ø6" Y Ø3" PVC ( EXISTENTE )</t>
  </si>
  <si>
    <t>SUMINISTRO Y COLOCACION DE PIEZAS E HIDRTANTES</t>
  </si>
  <si>
    <t xml:space="preserve">YEE 6" x 6" ACERO SCH-40, C/PROTECCION ANTICORROSIVA </t>
  </si>
  <si>
    <t xml:space="preserve">TEE 4" x 3" ACERO SCH-80, C/PROTECCION ANTICORROSIVA </t>
  </si>
  <si>
    <t>TAPON DE Ø3" PVC</t>
  </si>
  <si>
    <t>JUNTA MECANICA TIPO DRESSER Ø3"</t>
  </si>
  <si>
    <t xml:space="preserve">SUMINISTRO Y COLOCACION DE  VALVULAS </t>
  </si>
  <si>
    <t xml:space="preserve">SUMINISTRO Y COLOCACION DE PIEZAS </t>
  </si>
  <si>
    <t>COLLARIN EN POLIETILENO DE Ø3" ( ABRAZADERA )</t>
  </si>
  <si>
    <t>ADAPTADOR HEMBRA Ø½" ROSCADO A MANGUERA</t>
  </si>
  <si>
    <t>LLAVE DE PASO DE Ø½"</t>
  </si>
  <si>
    <t>CAJA DE CAOMETIDA PLASTICA EN POLIETILENO DE Ø10"</t>
  </si>
  <si>
    <t>TUBERIA DE  ½"  SCH-40 PVC  L=12.00 (PROMEDIO)</t>
  </si>
  <si>
    <t>TAPON HEMBRA DE ½"PVC</t>
  </si>
  <si>
    <t>ANCLAE DE H.S. SEGUN DETALLE</t>
  </si>
  <si>
    <t>VALVULA CHECK DE  Ø½" DE BRONCE</t>
  </si>
  <si>
    <t>COMUNIDAD EL CAIMITO</t>
  </si>
  <si>
    <t>Provincia: SANCHEZ RAMIREZ</t>
  </si>
  <si>
    <t>Zona:</t>
  </si>
  <si>
    <t>SUMINISTRO Y COLCACION DE PIEZAS EN NUDO 48</t>
  </si>
  <si>
    <t>CAJA TELESCOPICA</t>
  </si>
  <si>
    <t>HIDRANTE EN TUBERIA DE Ø4"</t>
  </si>
  <si>
    <t>HIDRANTE EN TUBERIA DE Ø8"</t>
  </si>
  <si>
    <t>SUMINISTRO Y COLOCACION DE PIEZAS ESPECIALES, VALVULAS E HIDRTANTES</t>
  </si>
  <si>
    <t>ANCLAJE METALICO PARA TUBERIA (ABRAZADERAS)</t>
  </si>
  <si>
    <t xml:space="preserve">ANCLAJE H.S. PARA PIEZAS </t>
  </si>
  <si>
    <t>CAJA TELESCOPICA P/VALVULAS</t>
  </si>
  <si>
    <t>CAJA TELESCOPICA  P/VALVULAS</t>
  </si>
  <si>
    <t>KG</t>
  </si>
  <si>
    <t>LIMPIEZA DE CARCAMO CON BOMBA DE LODO</t>
  </si>
  <si>
    <t>REGISTRO PARA VALVULA DE AIRE SEGUN DISEÑO</t>
  </si>
  <si>
    <t>LIMPIEZA Y ENCAUSE DEL RIO C/EQUIPO</t>
  </si>
  <si>
    <t>EXCAVACION MATERIAL EN PRESENCIA DE AGUA C/EQUIPO</t>
  </si>
  <si>
    <t>MOVIMIENTO DE TIERRA PARA VALVULAS</t>
  </si>
  <si>
    <t>REPLANTEO (45.00 M)</t>
  </si>
  <si>
    <t>REPLANTEO (12 M )</t>
  </si>
  <si>
    <t>REPLANTEO (14 M )</t>
  </si>
  <si>
    <t>BASE SUPERIOR  1.15 x 0.55 - 0.87 QQ/M3</t>
  </si>
  <si>
    <t>1.3.1</t>
  </si>
  <si>
    <t>1.3.2</t>
  </si>
  <si>
    <t>1.3.3</t>
  </si>
  <si>
    <t>1.4.1</t>
  </si>
  <si>
    <t>1.4.2</t>
  </si>
  <si>
    <t>1.5.1</t>
  </si>
  <si>
    <t>1.5.2</t>
  </si>
  <si>
    <t>1.5.3</t>
  </si>
  <si>
    <t>1.5.4</t>
  </si>
  <si>
    <t>1.5.6</t>
  </si>
  <si>
    <t>1.5.7</t>
  </si>
  <si>
    <t>1.5.8</t>
  </si>
  <si>
    <t>1.5.9</t>
  </si>
  <si>
    <t>1.5.10</t>
  </si>
  <si>
    <t>1.5.11</t>
  </si>
  <si>
    <t>1.2.1</t>
  </si>
  <si>
    <t>1.2.2</t>
  </si>
  <si>
    <t>1.2.3</t>
  </si>
  <si>
    <t>1.2.4</t>
  </si>
  <si>
    <t>1.2.5</t>
  </si>
  <si>
    <t>1.5.5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</si>
  <si>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</si>
  <si>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</si>
  <si>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</si>
  <si>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</si>
  <si>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</si>
  <si>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</si>
  <si>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</si>
  <si>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</si>
  <si>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</si>
  <si>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</si>
  <si>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1.6.11</t>
  </si>
  <si>
    <t>1.6.12</t>
  </si>
  <si>
    <t>1.6.13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</si>
  <si>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</si>
  <si>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</si>
  <si>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</si>
  <si>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</si>
  <si>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</si>
  <si>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</si>
  <si>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</si>
  <si>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</si>
  <si>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</si>
  <si>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</si>
  <si>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</si>
  <si>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</si>
  <si>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1.7.13</t>
  </si>
  <si>
    <t>ESTUDIOS (SOCIALES, AMBIENTALES, GEOTECNICO, TOPOGRAFICO, DE CALIDAD, ECT.)</t>
  </si>
  <si>
    <t>MEDIDA DE COMPENSACION AMBIENTAL</t>
  </si>
  <si>
    <t>RELLENO COMPACTADO CON COMPACTAOR MECANICO EN CAPA DE 0.20 M</t>
  </si>
  <si>
    <t>RELLENO COMPACTADO C/ COMPACTADOR MECANICO EN CAPA DE 0.20 M</t>
  </si>
  <si>
    <t>TEE 3/4'' x 3/4'' H.G.</t>
  </si>
  <si>
    <t>CODO 4" x 45° SCH-80 C/PROTECCION ANTICORROSIVA</t>
  </si>
  <si>
    <t>CONTROL Y MANEJO DE TRANSITO</t>
  </si>
  <si>
    <t>SEÑALIZACION, CONTROL Y SEGURIDAD EN LA OBRA</t>
  </si>
  <si>
    <t>LIMPIEZA CONTINUA</t>
  </si>
  <si>
    <t>CORTE DE CARPETA ASFALTICA</t>
  </si>
  <si>
    <t>EXTRACION DE CARPETA ASFALTICA</t>
  </si>
  <si>
    <t>SUMINITRO DE MATERIAL BASE PARA RELLENO</t>
  </si>
  <si>
    <t>RELLENO COMPACTADO C/COMPACTADOR MECANICO EN CAPA DE 0.20 M.</t>
  </si>
  <si>
    <t>SUMINISTRO Y COLOCCION DE IMPRIMACION</t>
  </si>
  <si>
    <t>SUMINISTRO Y COL. DE ASFALTO CALIENTE+25% DESP e= 2"</t>
  </si>
  <si>
    <t>ASFALTO</t>
  </si>
  <si>
    <t>M3/KM</t>
  </si>
  <si>
    <t>CRUCE DE CARRETERA Ø4" EN ACERO ( CORTE, EXTRACION, BOTE Y REPOSICION DE ASFALTO )</t>
  </si>
  <si>
    <t>EXCAVACION MATERIAL COMPACTO C/EQUIPO</t>
  </si>
  <si>
    <t>OTROS</t>
  </si>
  <si>
    <t>TRANSPORTE DE ASFALTO CALIENTE ( 27 KM)</t>
  </si>
  <si>
    <t>N</t>
  </si>
  <si>
    <t>EXCAVACION MATERIAL COMPACTO CON EQUIPO</t>
  </si>
  <si>
    <t xml:space="preserve">MOVIMIENTO DE TIERRA  </t>
  </si>
  <si>
    <t xml:space="preserve">SUMINISTRO DE TUBERIA DE </t>
  </si>
  <si>
    <t xml:space="preserve">DE 16" PVC SDR-26 C/J.G. + 5 % DE PERDIDA POR CAMPANA </t>
  </si>
  <si>
    <t xml:space="preserve">COLOCACION TUBERIA DE </t>
  </si>
  <si>
    <t xml:space="preserve">DE 16" ACERO SIN COSTURA SCH-40 C/PROTECCION ANTICORROSIVA </t>
  </si>
  <si>
    <t xml:space="preserve">SUMINISTRO Y COLOCACION DE </t>
  </si>
  <si>
    <t xml:space="preserve">CODO 16" x 35º ACERO SCH-40, C/PROTECCION ANTICORROSIVA </t>
  </si>
  <si>
    <t xml:space="preserve">CODO 8" x 45º ACERO SCH-40, C/PROTECCION ANTICORROSIVA </t>
  </si>
  <si>
    <t xml:space="preserve">REDUCCION 16" x 8" ACERO SCH-40, C/PROTECCION ANTICORROSIVA </t>
  </si>
  <si>
    <t xml:space="preserve">DE 8" PVC SDR-26 C/J.G. + 3 % DE PERDIDA POR CAMPANA </t>
  </si>
  <si>
    <t xml:space="preserve">TEE 16" x 12" ACERO SCH-40, C/PROTECCION ANTICORROSIVA </t>
  </si>
  <si>
    <t xml:space="preserve">JUNTA TAPON DE 12" ACERO </t>
  </si>
  <si>
    <t xml:space="preserve">CODO 8" x 25º ACERO SCH-40, C/PROTECCION ANTICORROSIVA </t>
  </si>
  <si>
    <t xml:space="preserve">CODO 8" x 15º ACERO SCH-40, C/PROTECCION ANTICORROSIVA </t>
  </si>
  <si>
    <t>CRUCE DE CAÑADA  EN TUBERIA Ø8" ACERO, L=6.00 M (2UD)</t>
  </si>
  <si>
    <t>SUM. TUBERIA Ø8" ACERO SCH-40  SIN COSTURA CON RECUBRIMIENTO ANTICORROSIVO</t>
  </si>
  <si>
    <t xml:space="preserve">CODO 8" x 90° SCH-40 C/PROTECCION ANTICORROSIVA ACERO - PVC </t>
  </si>
  <si>
    <t>JUNTA MECANICA TIPO  DRESSER Ø8'' (150 PSI)</t>
  </si>
  <si>
    <t xml:space="preserve">SUMINISTRO MATERIAL DE MINA  + 25% DE ESPONJAMIENTO </t>
  </si>
  <si>
    <t>2.1.1</t>
  </si>
  <si>
    <t>2.1.2</t>
  </si>
  <si>
    <t>VALVULA DE AIRE COMBINADA  Ø2'' HF DE 150 PSI  PLATILLADA COMPLETA</t>
  </si>
  <si>
    <t>VALVULA DE AIRE COMBINADA DE Ø3'' HF DE 150 PSI  PLATILLADA COMPLETA</t>
  </si>
  <si>
    <t xml:space="preserve">ANCLAJE H.A P/PIEZAS </t>
  </si>
  <si>
    <t xml:space="preserve">CRUCE </t>
  </si>
  <si>
    <t>DE CAÑADA  EN TUBERIA Ø16" ACERO, L=11.00 M (6UD)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</si>
  <si>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</si>
  <si>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</si>
  <si>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</si>
  <si>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</si>
  <si>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</si>
  <si>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</si>
  <si>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</si>
  <si>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</si>
  <si>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</si>
  <si>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</si>
  <si>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</si>
  <si>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</si>
  <si>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</si>
  <si>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</si>
  <si>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</si>
  <si>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</si>
  <si>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</si>
  <si>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</si>
  <si>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 xml:space="preserve">LINEA DE ADUCCION </t>
  </si>
  <si>
    <t xml:space="preserve">EXCAVACION CON CLASIFICACION V= 7,049.92 M3 </t>
  </si>
  <si>
    <t>ACOMETIDAS RURALES ( 121 U )</t>
  </si>
  <si>
    <t>ACOMETIDAS URBANAS ( 71 U )</t>
  </si>
  <si>
    <t>ACOMETIDAS</t>
  </si>
  <si>
    <t>COLLARIN EN POLIETILENO Ø3" (ABRAZADERA)</t>
  </si>
  <si>
    <t>TUBERIA DE POLIETILENO DE ALTA DENSIDAD Ø1/2" INTERNO L=6.00M (PROMEDIO)</t>
  </si>
  <si>
    <t>ADAPTADOR  MACHO Ø1/2" ROSCADO A MANGUERA</t>
  </si>
  <si>
    <t>ADAPTADOR  HEMBRA Ø1/2" ROSCADO A MANGUERA</t>
  </si>
  <si>
    <t>LLAVE DE PASO DE 1/2"</t>
  </si>
  <si>
    <t>CAJA DE ACOMETIDA PLASTICA EN POLIETILENO 10"</t>
  </si>
  <si>
    <t>TUBERIA 1/2"  SCH-40  PVC LONGITUD PROMEDIO</t>
  </si>
  <si>
    <t>CHECK 1/2" HG</t>
  </si>
  <si>
    <t>ANCLAJES DE H.S.</t>
  </si>
  <si>
    <t>TAPON HEMBRA 1/2" PVC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</si>
  <si>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</si>
  <si>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</si>
  <si>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</si>
  <si>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</si>
  <si>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</si>
  <si>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</si>
  <si>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</si>
  <si>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</si>
  <si>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</si>
  <si>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</si>
  <si>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</si>
  <si>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</si>
  <si>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</si>
  <si>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URBANAS EN POLIETILENO (250 U)</t>
  </si>
  <si>
    <t>Obra: CONSTRUCCION LINEA DE CONDUCCION POR GRAVEDAD, ACUEDUCTO MULTIPLE CEVICO (TERMINACION)</t>
  </si>
  <si>
    <t>TERMINACION DE SUPERFICIE DESARENADOR</t>
  </si>
  <si>
    <t xml:space="preserve"> 1.1.1</t>
  </si>
  <si>
    <t>FINO  LOSA DE FONDO</t>
  </si>
  <si>
    <t xml:space="preserve"> 1.1.2</t>
  </si>
  <si>
    <t>FINO LOSA DE TECHO</t>
  </si>
  <si>
    <t xml:space="preserve"> 1.1.3</t>
  </si>
  <si>
    <t>PAÑETE INTERIOR</t>
  </si>
  <si>
    <t xml:space="preserve"> 1.1.4</t>
  </si>
  <si>
    <t>PAÑETE EXTERIOR</t>
  </si>
  <si>
    <t xml:space="preserve"> 1.1.5</t>
  </si>
  <si>
    <r>
      <t>LIMPIEZA</t>
    </r>
    <r>
      <rPr>
        <sz val="10"/>
        <color rgb="FFFF0000"/>
        <rFont val="Arial"/>
        <family val="2"/>
      </rPr>
      <t xml:space="preserve"> ESCOMBROS Y MALEZAS</t>
    </r>
    <r>
      <rPr>
        <sz val="10"/>
        <rFont val="Arial"/>
        <family val="2"/>
      </rPr>
      <t xml:space="preserve"> DEL AREA AGUAS ARRIBA DEL DIQUE (100 M2)</t>
    </r>
  </si>
  <si>
    <r>
      <t>SUM. TUBERIA Ø16"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 SIN COSTURA CON RECUBRIMIENTO ANTICORROSIVO</t>
    </r>
  </si>
  <si>
    <r>
      <t>CODO 16" x 90°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PVC </t>
    </r>
  </si>
  <si>
    <r>
      <t>TUBERIA Ø4" ACERO SCH-</t>
    </r>
    <r>
      <rPr>
        <sz val="10"/>
        <color rgb="FFFF0000"/>
        <rFont val="Arial"/>
        <family val="2"/>
      </rPr>
      <t>80</t>
    </r>
    <r>
      <rPr>
        <sz val="10"/>
        <rFont val="Arial"/>
        <family val="2"/>
      </rPr>
      <t xml:space="preserve">  SIN COSTURA CON RECUBRIMIENTO ANTICORROSIVO</t>
    </r>
  </si>
  <si>
    <r>
      <t>TUBERIA Ø4" ACERO SCH-</t>
    </r>
    <r>
      <rPr>
        <sz val="10"/>
        <color rgb="FFFF0000"/>
        <rFont val="Arial"/>
        <family val="2"/>
      </rPr>
      <t xml:space="preserve">80 </t>
    </r>
    <r>
      <rPr>
        <sz val="10"/>
        <rFont val="Arial"/>
        <family val="2"/>
      </rPr>
      <t>SIN COSTURA CON RECUBRIMIENTO ANTICORROSIVO</t>
    </r>
  </si>
  <si>
    <r>
      <t>SUM. TUBERIA Ø4" ACERO SCH-</t>
    </r>
    <r>
      <rPr>
        <sz val="10"/>
        <color rgb="FFFF0000"/>
        <rFont val="Arial"/>
        <family val="2"/>
      </rPr>
      <t>80</t>
    </r>
    <r>
      <rPr>
        <sz val="10"/>
        <rFont val="Arial"/>
        <family val="2"/>
      </rPr>
      <t xml:space="preserve">  SIN COSTURA CON RECUBRIMIENTO ANTICORROSIVO</t>
    </r>
  </si>
  <si>
    <r>
      <t>CODO 4" x 45°  ACERO SCH-</t>
    </r>
    <r>
      <rPr>
        <sz val="10"/>
        <color rgb="FFFF0000"/>
        <rFont val="Arial"/>
        <family val="2"/>
      </rPr>
      <t>80</t>
    </r>
    <r>
      <rPr>
        <sz val="10"/>
        <rFont val="Arial"/>
        <family val="2"/>
      </rPr>
      <t xml:space="preserve"> C/PROTECCION ANTICORROSIVA ACERO - PVC </t>
    </r>
  </si>
  <si>
    <r>
      <t xml:space="preserve">REPARACION TRAMO DE VERJA MALLA CICLONICA (L=120 M) </t>
    </r>
    <r>
      <rPr>
        <sz val="10"/>
        <color rgb="FFFF0000"/>
        <rFont val="Arial"/>
        <family val="2"/>
      </rPr>
      <t xml:space="preserve">(RETIRO Y REPOSICION NUEVA MALLA Y SUS ELEMENTOS SOBRE MURO EXISTENTE). CONSIDERAR: CAMBIO DE MALLA, TUBOS HG, PALOMETAS, PLANCHUELAS, ALAMBRE DE PUAS Y TERMINACION DE LOMO DE PERRO </t>
    </r>
  </si>
  <si>
    <r>
      <t>SUMINISTRO E INSTAL</t>
    </r>
    <r>
      <rPr>
        <sz val="10"/>
        <color rgb="FFFF0000"/>
        <rFont val="Arial"/>
        <family val="2"/>
      </rPr>
      <t>A</t>
    </r>
    <r>
      <rPr>
        <sz val="10"/>
        <rFont val="Arial"/>
        <family val="2"/>
      </rPr>
      <t xml:space="preserve">CION DE PUERTA EN CASA DEL GENERADOR (BARRA METALICA ½"INC, CANDADO) </t>
    </r>
    <r>
      <rPr>
        <sz val="10"/>
        <color rgb="FFFF0000"/>
        <rFont val="Arial"/>
        <family val="2"/>
      </rPr>
      <t>2.70M X 2.00 M</t>
    </r>
  </si>
  <si>
    <r>
      <t xml:space="preserve">EXCAVACION </t>
    </r>
    <r>
      <rPr>
        <sz val="10"/>
        <color rgb="FFFF0000"/>
        <rFont val="Arial"/>
        <family val="2"/>
      </rPr>
      <t>ROCA CON EQUIPO INCLUYE EXTRACCION</t>
    </r>
  </si>
  <si>
    <t xml:space="preserve">RELLENO COMPACTADO CON COMPACTAOR MECANICO EN CAPA DE 0.20 M MATERIAL DE MINA </t>
  </si>
  <si>
    <t xml:space="preserve">RELLENO COMPACTADO CON COMPACTAOR MECANICO EN CAPA DE 0.20 M PRODUCTO DE EXCAVACION </t>
  </si>
  <si>
    <r>
      <t>REDUCCION 4" x 3" ACERO SCH</t>
    </r>
    <r>
      <rPr>
        <sz val="10"/>
        <color rgb="FFFF0000"/>
        <rFont val="Arial"/>
        <family val="2"/>
      </rPr>
      <t>-80</t>
    </r>
    <r>
      <rPr>
        <sz val="10"/>
        <rFont val="Arial"/>
        <family val="2"/>
      </rPr>
      <t xml:space="preserve">, C/PROTECCION ANTICORROSIVA </t>
    </r>
  </si>
  <si>
    <r>
      <t xml:space="preserve">BOTE DE MATERIA C/ CAMION A 5 KM ( INC. ESPARCIMIENTO </t>
    </r>
    <r>
      <rPr>
        <sz val="10"/>
        <color rgb="FFFF0000"/>
        <rFont val="Arial"/>
        <family val="2"/>
      </rPr>
      <t>EN BOTADERO</t>
    </r>
    <r>
      <rPr>
        <sz val="10"/>
        <rFont val="Arial"/>
        <family val="2"/>
      </rPr>
      <t>)</t>
    </r>
  </si>
  <si>
    <t>HRS</t>
  </si>
  <si>
    <r>
      <t xml:space="preserve">BOTE </t>
    </r>
    <r>
      <rPr>
        <sz val="10"/>
        <color rgb="FFFF0000"/>
        <rFont val="Arial"/>
        <family val="2"/>
      </rPr>
      <t>CON CAMION</t>
    </r>
    <r>
      <rPr>
        <sz val="10"/>
        <rFont val="Arial"/>
        <family val="2"/>
      </rPr>
      <t xml:space="preserve"> DE CARPETA ASFALTICA D= 5 KM (INC. ESPARCIMIENTO </t>
    </r>
    <r>
      <rPr>
        <sz val="10"/>
        <color rgb="FFFF0000"/>
        <rFont val="Arial"/>
        <family val="2"/>
      </rPr>
      <t>EN BOTADERO</t>
    </r>
    <r>
      <rPr>
        <sz val="10"/>
        <rFont val="Arial"/>
        <family val="2"/>
      </rPr>
      <t>)</t>
    </r>
  </si>
  <si>
    <r>
      <t>BOTE DE MATERIAL C/CAMION A 5 KM (INC ESPARCIMIENTO</t>
    </r>
    <r>
      <rPr>
        <sz val="10"/>
        <color rgb="FFFF0000"/>
        <rFont val="Arial"/>
        <family val="2"/>
      </rPr>
      <t xml:space="preserve"> EN BOTADERO</t>
    </r>
    <r>
      <rPr>
        <sz val="10"/>
        <rFont val="Arial"/>
        <family val="2"/>
      </rPr>
      <t>)</t>
    </r>
  </si>
  <si>
    <r>
      <t>BOTE DE MATERIA C/ CAMION A 5 KM ( INC. ESPARCIMIENTO</t>
    </r>
    <r>
      <rPr>
        <sz val="10"/>
        <color rgb="FFFF0000"/>
        <rFont val="Arial"/>
        <family val="2"/>
      </rPr>
      <t xml:space="preserve"> EN BOTADERO</t>
    </r>
    <r>
      <rPr>
        <sz val="10"/>
        <rFont val="Arial"/>
        <family val="2"/>
      </rPr>
      <t>)</t>
    </r>
  </si>
  <si>
    <r>
      <t xml:space="preserve">BOTE DE MATERIAL </t>
    </r>
    <r>
      <rPr>
        <sz val="10"/>
        <color rgb="FFFF0000"/>
        <rFont val="Arial"/>
        <family val="2"/>
      </rPr>
      <t xml:space="preserve">CON CAMION </t>
    </r>
    <r>
      <rPr>
        <sz val="10"/>
        <rFont val="Arial"/>
        <family val="2"/>
      </rPr>
      <t>D= 5 KM (INC. ESPARCIMIENTO)</t>
    </r>
  </si>
  <si>
    <t>TUBERIA Ø6" ACERO SCH-40  SIN COSTURA CON PROTECION  ANTICORROSIVO</t>
  </si>
  <si>
    <r>
      <t xml:space="preserve">ANCLAJES  PARA PIEZAS </t>
    </r>
    <r>
      <rPr>
        <sz val="10"/>
        <color rgb="FFFF0000"/>
        <rFont val="Arial"/>
        <family val="2"/>
      </rPr>
      <t>SEGÚN DETALLE</t>
    </r>
  </si>
  <si>
    <r>
      <t xml:space="preserve">ANCLAJES PARA PIEZAS </t>
    </r>
    <r>
      <rPr>
        <sz val="10"/>
        <color rgb="FFFF0000"/>
        <rFont val="Arial"/>
        <family val="2"/>
      </rPr>
      <t>SEGÚN DETALLE</t>
    </r>
  </si>
  <si>
    <r>
      <t>ANCLAJES PARA PIEZAS</t>
    </r>
    <r>
      <rPr>
        <sz val="10"/>
        <color rgb="FFFF0000"/>
        <rFont val="Arial"/>
        <family val="2"/>
      </rPr>
      <t xml:space="preserve"> SEGÚN DETALLE</t>
    </r>
  </si>
  <si>
    <t>ACHIQUE CON BOMBA PARA MANEJO DE AGUAS 5.5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</si>
</sst>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_-;\-* #,##0.00_-;_-* &quot;-&quot;??_-;_-@_-"/>
    <numFmt numFmtId="167" formatCode="#,##0.00;[Red]#,##0.00"/>
    <numFmt numFmtId="168" formatCode="0.0"/>
    <numFmt numFmtId="169" formatCode="#."/>
    <numFmt numFmtId="170" formatCode="#.0"/>
    <numFmt numFmtId="171" formatCode="#.00"/>
    <numFmt numFmtId="172" formatCode="0.00_)"/>
    <numFmt numFmtId="173" formatCode="0.0%"/>
    <numFmt numFmtId="174" formatCode="0.0_)"/>
    <numFmt numFmtId="175" formatCode="#,##0.0_);\(#,##0.0\)"/>
    <numFmt numFmtId="176" formatCode="#,##0;\-#,##0"/>
    <numFmt numFmtId="177" formatCode="&quot;Sí&quot;;&quot;Sí&quot;;&quot;No&quot;"/>
    <numFmt numFmtId="178" formatCode="0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name val="Tms Rmn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ms Rmn"/>
    </font>
    <font>
      <sz val="10"/>
      <color rgb="FFFF0000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0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6" applyNumberFormat="0" applyAlignment="0" applyProtection="0"/>
    <xf numFmtId="0" fontId="10" fillId="18" borderId="7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9" fontId="12" fillId="0" borderId="0">
      <protection locked="0"/>
    </xf>
    <xf numFmtId="169" fontId="13" fillId="0" borderId="0">
      <protection locked="0"/>
    </xf>
    <xf numFmtId="169" fontId="13" fillId="0" borderId="0">
      <protection locked="0"/>
    </xf>
    <xf numFmtId="169" fontId="13" fillId="0" borderId="0">
      <protection locked="0"/>
    </xf>
    <xf numFmtId="169" fontId="13" fillId="0" borderId="0">
      <protection locked="0"/>
    </xf>
    <xf numFmtId="169" fontId="13" fillId="0" borderId="0">
      <protection locked="0"/>
    </xf>
    <xf numFmtId="169" fontId="13" fillId="0" borderId="0">
      <protection locked="0"/>
    </xf>
    <xf numFmtId="0" fontId="14" fillId="7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6" applyNumberFormat="0" applyAlignment="0" applyProtection="0"/>
    <xf numFmtId="0" fontId="19" fillId="0" borderId="11" applyNumberFormat="0" applyFill="0" applyAlignment="0" applyProtection="0"/>
    <xf numFmtId="16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0" fillId="0" borderId="0"/>
    <xf numFmtId="172" fontId="21" fillId="0" borderId="0"/>
    <xf numFmtId="0" fontId="2" fillId="0" borderId="0"/>
    <xf numFmtId="0" fontId="2" fillId="0" borderId="0"/>
    <xf numFmtId="0" fontId="2" fillId="0" borderId="0"/>
    <xf numFmtId="39" fontId="22" fillId="0" borderId="0"/>
    <xf numFmtId="0" fontId="2" fillId="0" borderId="0"/>
    <xf numFmtId="0" fontId="2" fillId="0" borderId="0"/>
    <xf numFmtId="0" fontId="2" fillId="5" borderId="12" applyNumberFormat="0" applyFont="0" applyAlignment="0" applyProtection="0"/>
    <xf numFmtId="0" fontId="23" fillId="17" borderId="13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72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39" fontId="29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29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2" fillId="0" borderId="0"/>
    <xf numFmtId="39" fontId="29" fillId="0" borderId="0"/>
    <xf numFmtId="9" fontId="3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2" fillId="2" borderId="2" xfId="0" applyFont="1" applyFill="1" applyBorder="1" applyAlignment="1" applyProtection="1">
      <alignment horizontal="right" vertical="top" wrapText="1"/>
    </xf>
    <xf numFmtId="2" fontId="2" fillId="2" borderId="0" xfId="1" quotePrefix="1" applyNumberFormat="1" applyFont="1" applyFill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vertical="top" wrapText="1"/>
      <protection locked="0"/>
    </xf>
    <xf numFmtId="166" fontId="2" fillId="2" borderId="0" xfId="2" applyFont="1" applyFill="1" applyAlignment="1" applyProtection="1">
      <alignment horizontal="right" vertical="top"/>
      <protection locked="0"/>
    </xf>
    <xf numFmtId="4" fontId="2" fillId="2" borderId="0" xfId="2" applyNumberFormat="1" applyFont="1" applyFill="1" applyAlignment="1" applyProtection="1">
      <alignment horizontal="center" vertical="top"/>
      <protection locked="0"/>
    </xf>
    <xf numFmtId="4" fontId="2" fillId="2" borderId="0" xfId="2" applyNumberFormat="1" applyFont="1" applyFill="1" applyAlignment="1" applyProtection="1">
      <alignment horizontal="right" vertical="top"/>
      <protection locked="0"/>
    </xf>
    <xf numFmtId="4" fontId="2" fillId="2" borderId="0" xfId="2" applyNumberFormat="1" applyFont="1" applyFill="1" applyAlignment="1" applyProtection="1">
      <alignment vertical="top"/>
      <protection locked="0"/>
    </xf>
    <xf numFmtId="2" fontId="2" fillId="2" borderId="0" xfId="1" applyNumberFormat="1" applyFont="1" applyFill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4" fontId="2" fillId="2" borderId="0" xfId="1" applyNumberFormat="1" applyFont="1" applyFill="1" applyBorder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vertical="top" wrapText="1"/>
      <protection locked="0"/>
    </xf>
    <xf numFmtId="0" fontId="3" fillId="2" borderId="0" xfId="1" applyFont="1" applyFill="1" applyBorder="1" applyAlignment="1" applyProtection="1">
      <alignment vertical="top" wrapText="1"/>
      <protection locked="0"/>
    </xf>
    <xf numFmtId="164" fontId="2" fillId="2" borderId="2" xfId="107" applyFont="1" applyFill="1" applyBorder="1" applyAlignment="1" applyProtection="1">
      <alignment horizontal="right" vertical="top" wrapText="1"/>
      <protection locked="0"/>
    </xf>
    <xf numFmtId="43" fontId="30" fillId="2" borderId="2" xfId="77" applyFont="1" applyFill="1" applyBorder="1" applyAlignment="1" applyProtection="1">
      <alignment horizontal="right" vertical="top" wrapText="1"/>
      <protection locked="0"/>
    </xf>
    <xf numFmtId="164" fontId="30" fillId="2" borderId="2" xfId="84" applyFont="1" applyFill="1" applyBorder="1" applyAlignment="1" applyProtection="1">
      <alignment horizontal="right" vertical="top" wrapText="1"/>
      <protection locked="0"/>
    </xf>
    <xf numFmtId="164" fontId="25" fillId="2" borderId="2" xfId="107" applyFont="1" applyFill="1" applyBorder="1" applyAlignment="1" applyProtection="1">
      <alignment horizontal="right" vertical="top" wrapText="1"/>
      <protection locked="0"/>
    </xf>
    <xf numFmtId="164" fontId="28" fillId="2" borderId="2" xfId="107" applyFont="1" applyFill="1" applyBorder="1" applyAlignment="1" applyProtection="1">
      <alignment vertical="top" wrapText="1"/>
      <protection locked="0"/>
    </xf>
    <xf numFmtId="4" fontId="25" fillId="2" borderId="2" xfId="0" applyNumberFormat="1" applyFont="1" applyFill="1" applyBorder="1" applyAlignment="1" applyProtection="1">
      <alignment horizontal="right" vertical="top" wrapText="1"/>
      <protection locked="0"/>
    </xf>
    <xf numFmtId="4" fontId="25" fillId="2" borderId="3" xfId="0" applyNumberFormat="1" applyFont="1" applyFill="1" applyBorder="1" applyAlignment="1" applyProtection="1">
      <alignment horizontal="right" vertical="top" wrapText="1"/>
      <protection locked="0"/>
    </xf>
    <xf numFmtId="0" fontId="2" fillId="2" borderId="2" xfId="74" applyFont="1" applyFill="1" applyBorder="1" applyAlignment="1" applyProtection="1">
      <alignment horizontal="left" vertical="top" wrapText="1"/>
      <protection locked="0"/>
    </xf>
    <xf numFmtId="0" fontId="2" fillId="2" borderId="3" xfId="74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166" fontId="3" fillId="2" borderId="2" xfId="2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4" fontId="3" fillId="2" borderId="2" xfId="1" applyNumberFormat="1" applyFont="1" applyFill="1" applyBorder="1" applyAlignment="1" applyProtection="1">
      <alignment horizontal="right" vertical="top" wrapText="1"/>
      <protection locked="0"/>
    </xf>
    <xf numFmtId="0" fontId="3" fillId="2" borderId="0" xfId="1" applyFont="1" applyFill="1" applyBorder="1" applyAlignment="1" applyProtection="1">
      <alignment vertical="top"/>
      <protection locked="0"/>
    </xf>
    <xf numFmtId="0" fontId="2" fillId="2" borderId="0" xfId="1" applyFont="1" applyFill="1" applyBorder="1" applyAlignment="1" applyProtection="1">
      <alignment vertical="top"/>
      <protection locked="0"/>
    </xf>
    <xf numFmtId="166" fontId="2" fillId="2" borderId="0" xfId="2" applyFont="1" applyFill="1" applyBorder="1" applyAlignment="1" applyProtection="1">
      <alignment vertical="top"/>
      <protection locked="0"/>
    </xf>
    <xf numFmtId="4" fontId="25" fillId="2" borderId="1" xfId="1" applyNumberFormat="1" applyFont="1" applyFill="1" applyBorder="1" applyAlignment="1" applyProtection="1">
      <alignment horizontal="center" vertical="top" wrapText="1"/>
      <protection locked="0"/>
    </xf>
    <xf numFmtId="4" fontId="25" fillId="2" borderId="2" xfId="1" applyNumberFormat="1" applyFont="1" applyFill="1" applyBorder="1" applyAlignment="1" applyProtection="1">
      <alignment horizontal="center" vertical="top" wrapText="1"/>
      <protection locked="0"/>
    </xf>
    <xf numFmtId="4" fontId="2" fillId="2" borderId="2" xfId="61" applyNumberFormat="1" applyFont="1" applyFill="1" applyBorder="1" applyAlignment="1" applyProtection="1">
      <alignment horizontal="right" vertical="top" wrapText="1"/>
      <protection locked="0"/>
    </xf>
    <xf numFmtId="39" fontId="30" fillId="2" borderId="2" xfId="0" applyNumberFormat="1" applyFont="1" applyFill="1" applyBorder="1" applyAlignment="1" applyProtection="1">
      <alignment horizontal="right" vertical="top" wrapText="1"/>
      <protection locked="0"/>
    </xf>
    <xf numFmtId="4" fontId="25" fillId="2" borderId="2" xfId="70" applyNumberFormat="1" applyFont="1" applyFill="1" applyBorder="1" applyAlignment="1" applyProtection="1">
      <alignment horizontal="right" vertical="top" wrapText="1"/>
      <protection locked="0"/>
    </xf>
    <xf numFmtId="0" fontId="25" fillId="2" borderId="0" xfId="0" applyFont="1" applyFill="1" applyBorder="1" applyAlignment="1" applyProtection="1">
      <alignment horizontal="center" vertical="top" wrapText="1"/>
      <protection locked="0"/>
    </xf>
    <xf numFmtId="0" fontId="25" fillId="2" borderId="1" xfId="1" applyFont="1" applyFill="1" applyBorder="1" applyAlignment="1" applyProtection="1">
      <alignment horizontal="center" vertical="top" wrapText="1"/>
    </xf>
    <xf numFmtId="166" fontId="25" fillId="2" borderId="1" xfId="2" applyFont="1" applyFill="1" applyBorder="1" applyAlignment="1" applyProtection="1">
      <alignment horizontal="center" vertical="top" wrapText="1"/>
    </xf>
    <xf numFmtId="0" fontId="25" fillId="2" borderId="2" xfId="1" applyFont="1" applyFill="1" applyBorder="1" applyAlignment="1" applyProtection="1">
      <alignment horizontal="center" vertical="top" wrapText="1"/>
    </xf>
    <xf numFmtId="166" fontId="25" fillId="2" borderId="2" xfId="2" applyFont="1" applyFill="1" applyBorder="1" applyAlignment="1" applyProtection="1">
      <alignment horizontal="center" vertical="top" wrapText="1"/>
    </xf>
    <xf numFmtId="0" fontId="25" fillId="2" borderId="2" xfId="1" applyFont="1" applyFill="1" applyBorder="1" applyAlignment="1" applyProtection="1">
      <alignment vertical="top" wrapText="1"/>
    </xf>
    <xf numFmtId="0" fontId="2" fillId="2" borderId="2" xfId="1" applyFont="1" applyFill="1" applyBorder="1" applyAlignment="1" applyProtection="1">
      <alignment vertical="top" wrapText="1"/>
    </xf>
    <xf numFmtId="166" fontId="2" fillId="2" borderId="2" xfId="106" applyFont="1" applyFill="1" applyBorder="1" applyAlignment="1" applyProtection="1">
      <alignment horizontal="left" vertical="top" wrapText="1"/>
    </xf>
    <xf numFmtId="0" fontId="25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2" xfId="94" applyNumberFormat="1" applyFont="1" applyFill="1" applyBorder="1" applyAlignment="1" applyProtection="1">
      <alignment horizontal="left" vertical="top" wrapText="1"/>
    </xf>
    <xf numFmtId="164" fontId="2" fillId="2" borderId="2" xfId="107" applyFont="1" applyFill="1" applyBorder="1" applyAlignment="1" applyProtection="1">
      <alignment horizontal="center" vertical="top" wrapText="1"/>
    </xf>
    <xf numFmtId="4" fontId="2" fillId="2" borderId="2" xfId="107" applyNumberFormat="1" applyFont="1" applyFill="1" applyBorder="1" applyAlignment="1" applyProtection="1">
      <alignment horizontal="right" vertical="top" wrapText="1"/>
    </xf>
    <xf numFmtId="4" fontId="30" fillId="2" borderId="2" xfId="77" applyNumberFormat="1" applyFont="1" applyFill="1" applyBorder="1" applyAlignment="1" applyProtection="1">
      <alignment horizontal="right" vertical="top" wrapText="1"/>
    </xf>
    <xf numFmtId="0" fontId="30" fillId="2" borderId="2" xfId="0" applyFont="1" applyFill="1" applyBorder="1" applyAlignment="1" applyProtection="1">
      <alignment horizontal="center" vertical="top" wrapText="1"/>
    </xf>
    <xf numFmtId="0" fontId="30" fillId="2" borderId="2" xfId="0" applyFont="1" applyFill="1" applyBorder="1" applyAlignment="1" applyProtection="1">
      <alignment horizontal="left" vertical="top" wrapText="1"/>
    </xf>
    <xf numFmtId="4" fontId="2" fillId="2" borderId="2" xfId="61" applyNumberFormat="1" applyFont="1" applyFill="1" applyBorder="1" applyAlignment="1" applyProtection="1">
      <alignment horizontal="right" vertical="top" wrapText="1"/>
    </xf>
    <xf numFmtId="167" fontId="30" fillId="2" borderId="2" xfId="0" applyNumberFormat="1" applyFont="1" applyFill="1" applyBorder="1" applyAlignment="1" applyProtection="1">
      <alignment horizontal="center" vertical="top" wrapText="1"/>
    </xf>
    <xf numFmtId="0" fontId="30" fillId="2" borderId="3" xfId="0" applyFont="1" applyFill="1" applyBorder="1" applyAlignment="1" applyProtection="1">
      <alignment vertical="top" wrapText="1"/>
    </xf>
    <xf numFmtId="0" fontId="25" fillId="2" borderId="2" xfId="0" applyNumberFormat="1" applyFont="1" applyFill="1" applyBorder="1" applyAlignment="1" applyProtection="1">
      <alignment horizontal="left" vertical="top" wrapText="1"/>
    </xf>
    <xf numFmtId="0" fontId="2" fillId="2" borderId="2" xfId="72" applyFont="1" applyFill="1" applyBorder="1" applyAlignment="1" applyProtection="1">
      <alignment vertical="top" wrapText="1"/>
    </xf>
    <xf numFmtId="4" fontId="2" fillId="2" borderId="0" xfId="107" applyNumberFormat="1" applyFont="1" applyFill="1" applyBorder="1" applyAlignment="1" applyProtection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2" xfId="0" applyNumberFormat="1" applyFont="1" applyFill="1" applyBorder="1" applyAlignment="1" applyProtection="1">
      <alignment vertical="top" wrapText="1"/>
    </xf>
    <xf numFmtId="4" fontId="2" fillId="2" borderId="2" xfId="0" applyNumberFormat="1" applyFont="1" applyFill="1" applyBorder="1" applyAlignment="1" applyProtection="1">
      <alignment horizontal="right" vertical="top" wrapText="1"/>
    </xf>
    <xf numFmtId="0" fontId="2" fillId="2" borderId="2" xfId="74" applyFont="1" applyFill="1" applyBorder="1" applyAlignment="1" applyProtection="1">
      <alignment horizontal="right" vertical="top" wrapText="1"/>
    </xf>
    <xf numFmtId="0" fontId="2" fillId="2" borderId="2" xfId="74" applyFont="1" applyFill="1" applyBorder="1" applyAlignment="1" applyProtection="1">
      <alignment horizontal="left" vertical="top" wrapText="1"/>
    </xf>
    <xf numFmtId="0" fontId="2" fillId="2" borderId="0" xfId="74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right" vertical="top" wrapText="1"/>
    </xf>
    <xf numFmtId="4" fontId="2" fillId="2" borderId="2" xfId="74" applyNumberFormat="1" applyFont="1" applyFill="1" applyBorder="1" applyAlignment="1" applyProtection="1">
      <alignment horizontal="left" vertical="top" wrapText="1"/>
    </xf>
    <xf numFmtId="39" fontId="27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94" applyNumberFormat="1" applyFont="1" applyFill="1" applyBorder="1" applyAlignment="1">
      <alignment horizontal="left" vertical="top" wrapText="1"/>
    </xf>
    <xf numFmtId="0" fontId="25" fillId="2" borderId="0" xfId="1" applyFont="1" applyFill="1" applyAlignment="1" applyProtection="1">
      <alignment horizontal="center" vertical="top"/>
      <protection locked="0"/>
    </xf>
    <xf numFmtId="0" fontId="27" fillId="2" borderId="2" xfId="0" applyFont="1" applyFill="1" applyBorder="1" applyAlignment="1" applyProtection="1">
      <alignment vertical="top" wrapText="1"/>
    </xf>
    <xf numFmtId="4" fontId="2" fillId="2" borderId="0" xfId="2" applyNumberFormat="1" applyFont="1" applyFill="1" applyAlignment="1" applyProtection="1">
      <alignment horizontal="center" vertical="top" wrapText="1"/>
      <protection locked="0"/>
    </xf>
    <xf numFmtId="4" fontId="2" fillId="2" borderId="0" xfId="2" applyNumberFormat="1" applyFont="1" applyFill="1" applyAlignment="1" applyProtection="1">
      <alignment vertical="top" wrapText="1"/>
      <protection locked="0"/>
    </xf>
    <xf numFmtId="2" fontId="2" fillId="2" borderId="0" xfId="1" applyNumberFormat="1" applyFont="1" applyFill="1" applyAlignment="1" applyProtection="1">
      <alignment vertical="top" wrapText="1"/>
      <protection locked="0"/>
    </xf>
    <xf numFmtId="166" fontId="2" fillId="2" borderId="0" xfId="2" applyFont="1" applyFill="1" applyBorder="1" applyAlignment="1" applyProtection="1">
      <alignment vertical="top" wrapText="1"/>
      <protection locked="0"/>
    </xf>
    <xf numFmtId="4" fontId="2" fillId="2" borderId="0" xfId="1" applyNumberFormat="1" applyFont="1" applyFill="1" applyBorder="1" applyAlignment="1" applyProtection="1">
      <alignment vertical="top" wrapText="1"/>
      <protection locked="0"/>
    </xf>
    <xf numFmtId="168" fontId="25" fillId="2" borderId="2" xfId="1" applyNumberFormat="1" applyFont="1" applyFill="1" applyBorder="1" applyAlignment="1" applyProtection="1">
      <alignment horizontal="center" vertical="top" wrapText="1"/>
    </xf>
    <xf numFmtId="166" fontId="2" fillId="2" borderId="2" xfId="2" applyFont="1" applyFill="1" applyBorder="1" applyAlignment="1" applyProtection="1">
      <alignment vertical="top" wrapText="1"/>
    </xf>
    <xf numFmtId="167" fontId="2" fillId="2" borderId="2" xfId="1" applyNumberFormat="1" applyFont="1" applyFill="1" applyBorder="1" applyAlignment="1" applyProtection="1">
      <alignment horizontal="center" vertical="top" wrapText="1"/>
    </xf>
    <xf numFmtId="4" fontId="2" fillId="2" borderId="2" xfId="1" applyNumberFormat="1" applyFont="1" applyFill="1" applyBorder="1" applyAlignment="1" applyProtection="1">
      <alignment vertical="top" wrapText="1"/>
      <protection locked="0"/>
    </xf>
    <xf numFmtId="4" fontId="2" fillId="2" borderId="2" xfId="1" applyNumberFormat="1" applyFont="1" applyFill="1" applyBorder="1" applyAlignment="1" applyProtection="1">
      <alignment horizontal="right" vertical="top" wrapText="1"/>
      <protection locked="0"/>
    </xf>
    <xf numFmtId="168" fontId="2" fillId="2" borderId="2" xfId="1" applyNumberFormat="1" applyFont="1" applyFill="1" applyBorder="1" applyAlignment="1" applyProtection="1">
      <alignment horizontal="right" vertical="top" wrapText="1"/>
    </xf>
    <xf numFmtId="4" fontId="2" fillId="2" borderId="2" xfId="107" applyNumberFormat="1" applyFont="1" applyFill="1" applyBorder="1" applyAlignment="1" applyProtection="1">
      <alignment vertical="top" wrapText="1"/>
    </xf>
    <xf numFmtId="164" fontId="2" fillId="2" borderId="2" xfId="107" applyFont="1" applyFill="1" applyBorder="1" applyAlignment="1" applyProtection="1">
      <alignment vertical="top" wrapText="1"/>
      <protection locked="0"/>
    </xf>
    <xf numFmtId="1" fontId="25" fillId="2" borderId="2" xfId="1" applyNumberFormat="1" applyFont="1" applyFill="1" applyBorder="1" applyAlignment="1" applyProtection="1">
      <alignment horizontal="right" vertical="top" wrapText="1"/>
    </xf>
    <xf numFmtId="4" fontId="2" fillId="2" borderId="2" xfId="2" applyNumberFormat="1" applyFont="1" applyFill="1" applyBorder="1" applyAlignment="1" applyProtection="1">
      <alignment vertical="top" wrapText="1"/>
    </xf>
    <xf numFmtId="4" fontId="27" fillId="2" borderId="2" xfId="0" applyNumberFormat="1" applyFont="1" applyFill="1" applyBorder="1" applyAlignment="1" applyProtection="1">
      <alignment horizontal="right" vertical="top" wrapText="1"/>
      <protection locked="0"/>
    </xf>
    <xf numFmtId="2" fontId="27" fillId="2" borderId="2" xfId="0" applyNumberFormat="1" applyFont="1" applyFill="1" applyBorder="1" applyAlignment="1" applyProtection="1">
      <alignment horizontal="right" vertical="top" wrapText="1"/>
      <protection locked="0"/>
    </xf>
    <xf numFmtId="1" fontId="2" fillId="2" borderId="2" xfId="1" applyNumberFormat="1" applyFont="1" applyFill="1" applyBorder="1" applyAlignment="1" applyProtection="1">
      <alignment horizontal="right" vertical="top" wrapText="1"/>
    </xf>
    <xf numFmtId="39" fontId="2" fillId="2" borderId="2" xfId="0" applyNumberFormat="1" applyFont="1" applyFill="1" applyBorder="1" applyAlignment="1" applyProtection="1">
      <alignment horizontal="right" vertical="top" wrapText="1"/>
      <protection locked="0"/>
    </xf>
    <xf numFmtId="168" fontId="25" fillId="2" borderId="2" xfId="1" applyNumberFormat="1" applyFont="1" applyFill="1" applyBorder="1" applyAlignment="1" applyProtection="1">
      <alignment horizontal="right" vertical="top" wrapText="1"/>
    </xf>
    <xf numFmtId="1" fontId="25" fillId="2" borderId="2" xfId="0" applyNumberFormat="1" applyFont="1" applyFill="1" applyBorder="1" applyAlignment="1" applyProtection="1">
      <alignment vertical="top" wrapText="1"/>
    </xf>
    <xf numFmtId="168" fontId="25" fillId="2" borderId="2" xfId="0" applyNumberFormat="1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175" fontId="2" fillId="2" borderId="2" xfId="0" applyNumberFormat="1" applyFont="1" applyFill="1" applyBorder="1" applyAlignment="1" applyProtection="1">
      <alignment horizontal="right" vertical="top" wrapText="1"/>
    </xf>
    <xf numFmtId="4" fontId="27" fillId="2" borderId="2" xfId="107" applyNumberFormat="1" applyFont="1" applyFill="1" applyBorder="1" applyAlignment="1" applyProtection="1">
      <alignment vertical="top" wrapText="1"/>
    </xf>
    <xf numFmtId="168" fontId="3" fillId="2" borderId="2" xfId="1" applyNumberFormat="1" applyFont="1" applyFill="1" applyBorder="1" applyAlignment="1" applyProtection="1">
      <alignment horizontal="right" vertical="top" wrapText="1"/>
    </xf>
    <xf numFmtId="2" fontId="2" fillId="2" borderId="2" xfId="1" applyNumberFormat="1" applyFont="1" applyFill="1" applyBorder="1" applyAlignment="1" applyProtection="1">
      <alignment horizontal="right" vertical="top" wrapText="1"/>
    </xf>
    <xf numFmtId="1" fontId="2" fillId="2" borderId="2" xfId="75" applyNumberFormat="1" applyFont="1" applyFill="1" applyBorder="1" applyAlignment="1" applyProtection="1">
      <alignment horizontal="right" vertical="top" wrapText="1"/>
    </xf>
    <xf numFmtId="39" fontId="2" fillId="2" borderId="2" xfId="0" applyNumberFormat="1" applyFont="1" applyFill="1" applyBorder="1" applyAlignment="1" applyProtection="1">
      <alignment vertical="top" wrapText="1"/>
      <protection locked="0"/>
    </xf>
    <xf numFmtId="0" fontId="25" fillId="2" borderId="2" xfId="0" applyFont="1" applyFill="1" applyBorder="1" applyAlignment="1" applyProtection="1">
      <alignment horizontal="center" vertical="top" wrapText="1"/>
    </xf>
    <xf numFmtId="0" fontId="3" fillId="2" borderId="0" xfId="0" applyFont="1" applyFill="1" applyAlignment="1" applyProtection="1">
      <alignment vertical="top" wrapText="1"/>
      <protection locked="0"/>
    </xf>
    <xf numFmtId="0" fontId="31" fillId="2" borderId="2" xfId="75" applyNumberFormat="1" applyFont="1" applyFill="1" applyBorder="1" applyAlignment="1" applyProtection="1">
      <alignment vertical="top" wrapText="1"/>
    </xf>
    <xf numFmtId="2" fontId="31" fillId="2" borderId="2" xfId="0" applyNumberFormat="1" applyFont="1" applyFill="1" applyBorder="1" applyAlignment="1" applyProtection="1">
      <alignment vertical="top" wrapText="1"/>
    </xf>
    <xf numFmtId="0" fontId="30" fillId="2" borderId="2" xfId="0" applyFont="1" applyFill="1" applyBorder="1" applyAlignment="1" applyProtection="1">
      <alignment horizontal="right" vertical="top" wrapText="1"/>
    </xf>
    <xf numFmtId="4" fontId="33" fillId="2" borderId="2" xfId="0" applyNumberFormat="1" applyFont="1" applyFill="1" applyBorder="1" applyAlignment="1" applyProtection="1">
      <alignment vertical="top" wrapText="1"/>
    </xf>
    <xf numFmtId="4" fontId="33" fillId="2" borderId="2" xfId="0" applyNumberFormat="1" applyFont="1" applyFill="1" applyBorder="1" applyAlignment="1" applyProtection="1">
      <alignment vertical="top" wrapText="1"/>
      <protection locked="0"/>
    </xf>
    <xf numFmtId="0" fontId="30" fillId="2" borderId="2" xfId="75" applyNumberFormat="1" applyFont="1" applyFill="1" applyBorder="1" applyAlignment="1" applyProtection="1">
      <alignment horizontal="right" vertical="top" wrapText="1"/>
    </xf>
    <xf numFmtId="166" fontId="30" fillId="2" borderId="2" xfId="106" applyFont="1" applyFill="1" applyBorder="1" applyAlignment="1" applyProtection="1">
      <alignment horizontal="center" vertical="top" wrapText="1"/>
      <protection locked="0"/>
    </xf>
    <xf numFmtId="0" fontId="25" fillId="2" borderId="2" xfId="0" applyFont="1" applyFill="1" applyBorder="1" applyAlignment="1" applyProtection="1">
      <alignment horizontal="right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168" fontId="2" fillId="2" borderId="2" xfId="75" applyNumberFormat="1" applyFont="1" applyFill="1" applyBorder="1" applyAlignment="1" applyProtection="1">
      <alignment horizontal="right" vertical="top" wrapText="1"/>
    </xf>
    <xf numFmtId="2" fontId="2" fillId="2" borderId="2" xfId="75" applyNumberFormat="1" applyFont="1" applyFill="1" applyBorder="1" applyAlignment="1" applyProtection="1">
      <alignment horizontal="right" vertical="top" wrapText="1"/>
    </xf>
    <xf numFmtId="174" fontId="2" fillId="2" borderId="2" xfId="75" applyNumberFormat="1" applyFont="1" applyFill="1" applyBorder="1" applyAlignment="1" applyProtection="1">
      <alignment horizontal="right" vertical="top" wrapText="1"/>
    </xf>
    <xf numFmtId="0" fontId="25" fillId="2" borderId="2" xfId="72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  <protection locked="0"/>
    </xf>
    <xf numFmtId="174" fontId="25" fillId="2" borderId="2" xfId="75" applyNumberFormat="1" applyFont="1" applyFill="1" applyBorder="1" applyAlignment="1" applyProtection="1">
      <alignment horizontal="center" vertical="top" wrapText="1"/>
    </xf>
    <xf numFmtId="0" fontId="25" fillId="2" borderId="2" xfId="72" applyFont="1" applyFill="1" applyBorder="1" applyAlignment="1" applyProtection="1">
      <alignment horizontal="left" vertical="top" wrapText="1"/>
    </xf>
    <xf numFmtId="178" fontId="25" fillId="2" borderId="2" xfId="75" applyNumberFormat="1" applyFont="1" applyFill="1" applyBorder="1" applyAlignment="1" applyProtection="1">
      <alignment vertical="top" wrapText="1"/>
    </xf>
    <xf numFmtId="164" fontId="28" fillId="2" borderId="2" xfId="107" applyFont="1" applyFill="1" applyBorder="1" applyAlignment="1" applyProtection="1">
      <alignment horizontal="center" vertical="top" wrapText="1"/>
    </xf>
    <xf numFmtId="4" fontId="25" fillId="2" borderId="2" xfId="1" applyNumberFormat="1" applyFont="1" applyFill="1" applyBorder="1" applyAlignment="1" applyProtection="1">
      <alignment horizontal="right" vertical="top" wrapText="1"/>
      <protection locked="0"/>
    </xf>
    <xf numFmtId="0" fontId="25" fillId="2" borderId="2" xfId="1" applyFont="1" applyFill="1" applyBorder="1" applyAlignment="1" applyProtection="1">
      <alignment horizontal="left" vertical="top" wrapText="1"/>
    </xf>
    <xf numFmtId="4" fontId="2" fillId="2" borderId="2" xfId="0" applyNumberFormat="1" applyFont="1" applyFill="1" applyBorder="1" applyAlignment="1" applyProtection="1">
      <alignment vertical="top" wrapText="1"/>
      <protection locked="0"/>
    </xf>
    <xf numFmtId="37" fontId="2" fillId="2" borderId="2" xfId="0" applyNumberFormat="1" applyFont="1" applyFill="1" applyBorder="1" applyAlignment="1" applyProtection="1">
      <alignment horizontal="right" vertical="top" wrapText="1"/>
    </xf>
    <xf numFmtId="4" fontId="2" fillId="19" borderId="2" xfId="96" applyNumberFormat="1" applyFont="1" applyFill="1" applyBorder="1" applyAlignment="1" applyProtection="1">
      <alignment horizontal="right" vertical="top" wrapText="1"/>
      <protection locked="0"/>
    </xf>
    <xf numFmtId="4" fontId="2" fillId="2" borderId="2" xfId="107" applyNumberFormat="1" applyFont="1" applyFill="1" applyBorder="1" applyAlignment="1" applyProtection="1">
      <alignment vertical="top" wrapText="1"/>
      <protection locked="0"/>
    </xf>
    <xf numFmtId="37" fontId="27" fillId="2" borderId="2" xfId="0" applyNumberFormat="1" applyFont="1" applyFill="1" applyBorder="1" applyAlignment="1" applyProtection="1">
      <alignment horizontal="right" vertical="top" wrapText="1"/>
    </xf>
    <xf numFmtId="4" fontId="27" fillId="2" borderId="2" xfId="107" applyNumberFormat="1" applyFont="1" applyFill="1" applyBorder="1" applyAlignment="1" applyProtection="1">
      <alignment vertical="top" wrapText="1"/>
      <protection locked="0"/>
    </xf>
    <xf numFmtId="164" fontId="27" fillId="2" borderId="2" xfId="107" applyFont="1" applyFill="1" applyBorder="1" applyAlignment="1" applyProtection="1">
      <alignment horizontal="center" vertical="top" wrapText="1"/>
    </xf>
    <xf numFmtId="164" fontId="27" fillId="2" borderId="2" xfId="107" applyFont="1" applyFill="1" applyBorder="1" applyAlignment="1" applyProtection="1">
      <alignment vertical="top" wrapText="1"/>
      <protection locked="0"/>
    </xf>
    <xf numFmtId="0" fontId="36" fillId="2" borderId="0" xfId="0" applyFont="1" applyFill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</xf>
    <xf numFmtId="174" fontId="2" fillId="2" borderId="5" xfId="75" applyNumberFormat="1" applyFont="1" applyFill="1" applyBorder="1" applyAlignment="1" applyProtection="1">
      <alignment horizontal="right" vertical="top" wrapText="1"/>
    </xf>
    <xf numFmtId="0" fontId="2" fillId="2" borderId="5" xfId="0" applyFont="1" applyFill="1" applyBorder="1" applyAlignment="1" applyProtection="1">
      <alignment vertical="top" wrapText="1"/>
    </xf>
    <xf numFmtId="0" fontId="25" fillId="2" borderId="3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0" fontId="2" fillId="2" borderId="2" xfId="73" applyNumberFormat="1" applyFont="1" applyFill="1" applyBorder="1" applyAlignment="1" applyProtection="1">
      <alignment horizontal="right" vertical="top" wrapText="1"/>
    </xf>
    <xf numFmtId="4" fontId="2" fillId="2" borderId="2" xfId="0" applyNumberFormat="1" applyFont="1" applyFill="1" applyBorder="1" applyAlignment="1" applyProtection="1">
      <alignment horizontal="right" vertical="top" wrapText="1"/>
      <protection locked="0"/>
    </xf>
    <xf numFmtId="10" fontId="2" fillId="2" borderId="5" xfId="73" applyNumberFormat="1" applyFont="1" applyFill="1" applyBorder="1" applyAlignment="1" applyProtection="1">
      <alignment horizontal="right" vertical="top" wrapText="1"/>
    </xf>
    <xf numFmtId="173" fontId="2" fillId="2" borderId="2" xfId="0" applyNumberFormat="1" applyFont="1" applyFill="1" applyBorder="1" applyAlignment="1" applyProtection="1">
      <alignment vertical="top" wrapText="1"/>
    </xf>
    <xf numFmtId="10" fontId="2" fillId="2" borderId="2" xfId="0" applyNumberFormat="1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0" xfId="94" applyFont="1" applyFill="1" applyBorder="1" applyAlignment="1" applyProtection="1">
      <alignment horizontal="center" vertical="top" wrapText="1"/>
    </xf>
    <xf numFmtId="0" fontId="25" fillId="2" borderId="5" xfId="0" applyFont="1" applyFill="1" applyBorder="1" applyAlignment="1" applyProtection="1">
      <alignment horizontal="center" vertical="top" wrapText="1"/>
    </xf>
    <xf numFmtId="0" fontId="25" fillId="2" borderId="5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horizontal="center" vertical="top" wrapText="1"/>
    </xf>
    <xf numFmtId="0" fontId="25" fillId="2" borderId="2" xfId="0" applyFont="1" applyFill="1" applyBorder="1" applyAlignment="1" applyProtection="1">
      <alignment horizontal="center" vertical="top" wrapText="1"/>
      <protection locked="0"/>
    </xf>
    <xf numFmtId="0" fontId="25" fillId="2" borderId="2" xfId="0" applyFont="1" applyFill="1" applyBorder="1" applyAlignment="1" applyProtection="1">
      <alignment horizontal="right" vertical="top" wrapText="1"/>
      <protection locked="0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4" fontId="2" fillId="2" borderId="0" xfId="0" applyNumberFormat="1" applyFont="1" applyFill="1" applyBorder="1" applyAlignment="1" applyProtection="1">
      <alignment horizontal="center" vertical="top" wrapText="1"/>
      <protection locked="0"/>
    </xf>
    <xf numFmtId="4" fontId="25" fillId="2" borderId="15" xfId="70" applyNumberFormat="1" applyFont="1" applyFill="1" applyBorder="1" applyAlignment="1" applyProtection="1">
      <alignment horizontal="center" vertical="top" wrapText="1"/>
      <protection locked="0"/>
    </xf>
    <xf numFmtId="0" fontId="2" fillId="2" borderId="0" xfId="1" applyFont="1" applyFill="1" applyAlignment="1" applyProtection="1">
      <alignment vertical="top"/>
      <protection locked="0"/>
    </xf>
    <xf numFmtId="0" fontId="27" fillId="2" borderId="2" xfId="0" applyNumberFormat="1" applyFont="1" applyFill="1" applyBorder="1" applyAlignment="1" applyProtection="1">
      <alignment horizontal="left" vertical="top" wrapText="1"/>
      <protection locked="0"/>
    </xf>
    <xf numFmtId="164" fontId="27" fillId="2" borderId="2" xfId="51" applyFont="1" applyFill="1" applyBorder="1" applyAlignment="1" applyProtection="1">
      <alignment horizontal="right" vertical="top" wrapText="1"/>
      <protection locked="0"/>
    </xf>
    <xf numFmtId="0" fontId="27" fillId="2" borderId="2" xfId="0" applyNumberFormat="1" applyFont="1" applyFill="1" applyBorder="1" applyAlignment="1" applyProtection="1">
      <alignment horizontal="center" vertical="top" wrapText="1"/>
      <protection locked="0"/>
    </xf>
    <xf numFmtId="0" fontId="27" fillId="2" borderId="2" xfId="0" applyNumberFormat="1" applyFont="1" applyFill="1" applyBorder="1" applyAlignment="1" applyProtection="1">
      <alignment horizontal="left" vertical="top" wrapText="1"/>
    </xf>
    <xf numFmtId="164" fontId="27" fillId="2" borderId="2" xfId="51" applyFont="1" applyFill="1" applyBorder="1" applyAlignment="1" applyProtection="1">
      <alignment horizontal="right" vertical="top" wrapText="1"/>
    </xf>
    <xf numFmtId="0" fontId="27" fillId="2" borderId="2" xfId="0" applyNumberFormat="1" applyFont="1" applyFill="1" applyBorder="1" applyAlignment="1" applyProtection="1">
      <alignment horizontal="center" vertical="top" wrapText="1"/>
    </xf>
    <xf numFmtId="168" fontId="34" fillId="2" borderId="2" xfId="0" applyNumberFormat="1" applyFont="1" applyFill="1" applyBorder="1" applyAlignment="1" applyProtection="1">
      <alignment horizontal="right" vertical="top" wrapText="1"/>
    </xf>
    <xf numFmtId="0" fontId="34" fillId="2" borderId="2" xfId="0" applyNumberFormat="1" applyFont="1" applyFill="1" applyBorder="1" applyAlignment="1" applyProtection="1">
      <alignment horizontal="left" vertical="top" wrapText="1"/>
    </xf>
    <xf numFmtId="164" fontId="27" fillId="2" borderId="0" xfId="51" applyNumberFormat="1" applyFont="1" applyFill="1" applyBorder="1" applyAlignment="1" applyProtection="1">
      <alignment vertical="top" wrapText="1"/>
      <protection locked="0"/>
    </xf>
    <xf numFmtId="39" fontId="27" fillId="2" borderId="0" xfId="0" applyNumberFormat="1" applyFont="1" applyFill="1" applyBorder="1" applyAlignment="1" applyProtection="1">
      <alignment vertical="top" wrapText="1"/>
      <protection locked="0"/>
    </xf>
    <xf numFmtId="10" fontId="27" fillId="2" borderId="0" xfId="0" applyNumberFormat="1" applyFont="1" applyFill="1" applyBorder="1" applyAlignment="1" applyProtection="1">
      <alignment vertical="top" wrapText="1"/>
      <protection locked="0"/>
    </xf>
    <xf numFmtId="0" fontId="27" fillId="2" borderId="0" xfId="0" applyFont="1" applyFill="1" applyBorder="1" applyAlignment="1" applyProtection="1">
      <alignment vertical="top" wrapText="1"/>
      <protection locked="0"/>
    </xf>
    <xf numFmtId="0" fontId="35" fillId="2" borderId="0" xfId="0" applyFont="1" applyFill="1" applyBorder="1" applyAlignment="1" applyProtection="1">
      <alignment vertical="top" wrapText="1"/>
      <protection locked="0"/>
    </xf>
    <xf numFmtId="168" fontId="27" fillId="2" borderId="2" xfId="0" applyNumberFormat="1" applyFont="1" applyFill="1" applyBorder="1" applyAlignment="1" applyProtection="1">
      <alignment horizontal="right" vertical="top" wrapText="1"/>
    </xf>
    <xf numFmtId="168" fontId="27" fillId="2" borderId="2" xfId="0" applyNumberFormat="1" applyFont="1" applyFill="1" applyBorder="1" applyAlignment="1" applyProtection="1">
      <alignment horizontal="right" vertical="top" wrapText="1"/>
      <protection locked="0"/>
    </xf>
    <xf numFmtId="0" fontId="25" fillId="2" borderId="2" xfId="80" applyFont="1" applyFill="1" applyBorder="1" applyAlignment="1" applyProtection="1">
      <alignment horizontal="center" vertical="top" wrapText="1"/>
    </xf>
    <xf numFmtId="164" fontId="25" fillId="2" borderId="2" xfId="107" applyFont="1" applyFill="1" applyBorder="1" applyAlignment="1" applyProtection="1">
      <alignment horizontal="center" vertical="top" wrapText="1"/>
    </xf>
    <xf numFmtId="164" fontId="2" fillId="2" borderId="2" xfId="107" applyFont="1" applyFill="1" applyBorder="1" applyAlignment="1" applyProtection="1">
      <alignment horizontal="right" vertical="top" wrapText="1"/>
    </xf>
    <xf numFmtId="174" fontId="2" fillId="2" borderId="4" xfId="75" applyNumberFormat="1" applyFont="1" applyFill="1" applyBorder="1" applyAlignment="1" applyProtection="1">
      <alignment horizontal="right" vertical="top" wrapText="1"/>
    </xf>
    <xf numFmtId="0" fontId="25" fillId="2" borderId="4" xfId="72" applyFont="1" applyFill="1" applyBorder="1" applyAlignment="1" applyProtection="1">
      <alignment horizontal="center" vertical="top" wrapText="1"/>
    </xf>
    <xf numFmtId="4" fontId="2" fillId="2" borderId="4" xfId="0" applyNumberFormat="1" applyFont="1" applyFill="1" applyBorder="1" applyAlignment="1" applyProtection="1">
      <alignment horizontal="right" vertical="top" wrapText="1"/>
    </xf>
    <xf numFmtId="4" fontId="2" fillId="2" borderId="4" xfId="0" applyNumberFormat="1" applyFont="1" applyFill="1" applyBorder="1" applyAlignment="1" applyProtection="1">
      <alignment horizontal="center" vertical="top" wrapText="1"/>
    </xf>
    <xf numFmtId="4" fontId="25" fillId="2" borderId="4" xfId="0" applyNumberFormat="1" applyFont="1" applyFill="1" applyBorder="1" applyAlignment="1" applyProtection="1">
      <alignment horizontal="right" vertical="top" wrapText="1"/>
      <protection locked="0"/>
    </xf>
    <xf numFmtId="39" fontId="25" fillId="2" borderId="4" xfId="0" applyNumberFormat="1" applyFont="1" applyFill="1" applyBorder="1" applyAlignment="1" applyProtection="1">
      <alignment vertical="top" wrapText="1"/>
      <protection locked="0"/>
    </xf>
    <xf numFmtId="39" fontId="25" fillId="2" borderId="2" xfId="0" applyNumberFormat="1" applyFont="1" applyFill="1" applyBorder="1" applyAlignment="1" applyProtection="1">
      <alignment vertical="top" wrapText="1"/>
      <protection locked="0"/>
    </xf>
    <xf numFmtId="0" fontId="25" fillId="2" borderId="4" xfId="0" applyFont="1" applyFill="1" applyBorder="1" applyAlignment="1" applyProtection="1">
      <alignment horizontal="center" vertical="top" wrapText="1"/>
      <protection locked="0"/>
    </xf>
    <xf numFmtId="0" fontId="25" fillId="2" borderId="14" xfId="0" applyFont="1" applyFill="1" applyBorder="1" applyAlignment="1" applyProtection="1">
      <alignment horizontal="right" vertical="top" wrapText="1"/>
      <protection locked="0"/>
    </xf>
  </cellXfs>
  <cellStyles count="10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omma 2 3" xfId="103"/>
    <cellStyle name="Comma 2 3 2" xfId="90"/>
    <cellStyle name="Comma 4 2" xfId="32"/>
    <cellStyle name="Comma_ANALISIS EL PUERTO" xfId="3"/>
    <cellStyle name="Euro" xfId="33"/>
    <cellStyle name="Explanatory Text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Millares" xfId="107" builtinId="3"/>
    <cellStyle name="Millares 10" xfId="104"/>
    <cellStyle name="Millares 10 2" xfId="106"/>
    <cellStyle name="Millares 11" xfId="77"/>
    <cellStyle name="Millares 16" xfId="49"/>
    <cellStyle name="Millares 2" xfId="50"/>
    <cellStyle name="Millares 2 2" xfId="51"/>
    <cellStyle name="Millares 2 2 2" xfId="88"/>
    <cellStyle name="Millares 3" xfId="52"/>
    <cellStyle name="Millares 3 2" xfId="86"/>
    <cellStyle name="Millares 3 3" xfId="79"/>
    <cellStyle name="Millares 3_111-12 ac neyba zona alta" xfId="2"/>
    <cellStyle name="Millares 4" xfId="53"/>
    <cellStyle name="Millares 4 2" xfId="84"/>
    <cellStyle name="Millares 5" xfId="95"/>
    <cellStyle name="Millares 5 2" xfId="99"/>
    <cellStyle name="Millares 5 3" xfId="76"/>
    <cellStyle name="Millares 8" xfId="85"/>
    <cellStyle name="Millares 9" xfId="83"/>
    <cellStyle name="Millares_NUEVO FORMATO DE PRESUPUESTOS" xfId="70"/>
    <cellStyle name="Moneda 2" xfId="87"/>
    <cellStyle name="Moneda 3" xfId="101"/>
    <cellStyle name="No-definido" xfId="54"/>
    <cellStyle name="Normal" xfId="0" builtinId="0"/>
    <cellStyle name="Normal - Style1" xfId="55"/>
    <cellStyle name="Normal 10" xfId="78"/>
    <cellStyle name="Normal 10 2" xfId="105"/>
    <cellStyle name="Normal 13 2" xfId="80"/>
    <cellStyle name="Normal 19" xfId="1"/>
    <cellStyle name="Normal 2" xfId="56"/>
    <cellStyle name="Normal 2 2" xfId="57"/>
    <cellStyle name="Normal 2 2 2" xfId="102"/>
    <cellStyle name="Normal 2 3" xfId="71"/>
    <cellStyle name="Normal 2_07-09 presupu..." xfId="58"/>
    <cellStyle name="Normal 3" xfId="59"/>
    <cellStyle name="Normal 3 2" xfId="100"/>
    <cellStyle name="Normal 31_correccion de averia ac.hatillo prov.hato mayor oct.2011 2" xfId="81"/>
    <cellStyle name="Normal 37" xfId="91"/>
    <cellStyle name="Normal 38" xfId="92"/>
    <cellStyle name="Normal 4" xfId="60"/>
    <cellStyle name="Normal 5" xfId="61"/>
    <cellStyle name="Normal 5 2 2" xfId="69"/>
    <cellStyle name="Normal 6" xfId="74"/>
    <cellStyle name="Normal 7" xfId="82"/>
    <cellStyle name="Normal 7 2" xfId="97"/>
    <cellStyle name="Normal 8" xfId="89"/>
    <cellStyle name="Normal 9" xfId="94"/>
    <cellStyle name="Normal_502-01 alcantarillado sanitario academia de entrenamiento policial de hatilloparte b" xfId="96"/>
    <cellStyle name="Normal_55-09 Equipamiento Pozos Ac. Rural El Llano" xfId="75"/>
    <cellStyle name="Normal_PRES 059-09 REHABIL. PLANTA DE TRATAMIENTO DE 80 LPS RAPIDA, AC. HATO DEL YAQUE" xfId="72"/>
    <cellStyle name="Note" xfId="62"/>
    <cellStyle name="Output" xfId="63"/>
    <cellStyle name="Percent 2" xfId="64"/>
    <cellStyle name="Porcentaje 2" xfId="93"/>
    <cellStyle name="Porcentaje 3" xfId="98"/>
    <cellStyle name="Porcentual 2" xfId="65"/>
    <cellStyle name="Porcentual 2 2" xfId="73"/>
    <cellStyle name="Porcentual 5" xfId="66"/>
    <cellStyle name="Title" xfId="67"/>
    <cellStyle name="Warning Text" xfId="6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116</xdr:row>
      <xdr:rowOff>0</xdr:rowOff>
    </xdr:from>
    <xdr:to>
      <xdr:col>1</xdr:col>
      <xdr:colOff>1381125</xdr:colOff>
      <xdr:row>118</xdr:row>
      <xdr:rowOff>134585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1381125</xdr:colOff>
      <xdr:row>118</xdr:row>
      <xdr:rowOff>134585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1381125</xdr:colOff>
      <xdr:row>118</xdr:row>
      <xdr:rowOff>134585</xdr:rowOff>
    </xdr:to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1381125</xdr:colOff>
      <xdr:row>118</xdr:row>
      <xdr:rowOff>134585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1381125</xdr:colOff>
      <xdr:row>118</xdr:row>
      <xdr:rowOff>134585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1381125</xdr:colOff>
      <xdr:row>118</xdr:row>
      <xdr:rowOff>134585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SpPr txBox="1">
          <a:spLocks noChangeArrowheads="1"/>
        </xdr:cNvSpPr>
      </xdr:nvSpPr>
      <xdr:spPr bwMode="auto">
        <a:xfrm>
          <a:off x="1800225" y="10925175"/>
          <a:ext cx="95250" cy="29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xmlns="" id="{00000000-0008-0000-0E00-00000C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xmlns="" id="{00000000-0008-0000-0E00-00000D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xmlns="" id="{00000000-0008-0000-0E00-00000E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E00-00000F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00000000-0008-0000-0E00-000010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xmlns="" id="{00000000-0008-0000-0E00-000011000000}"/>
            </a:ext>
          </a:extLst>
        </xdr:cNvPr>
        <xdr:cNvSpPr txBox="1">
          <a:spLocks noChangeArrowheads="1"/>
        </xdr:cNvSpPr>
      </xdr:nvSpPr>
      <xdr:spPr bwMode="auto">
        <a:xfrm>
          <a:off x="1800225" y="1361694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xmlns="" id="{00000000-0008-0000-0E00-00001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xmlns="" id="{00000000-0008-0000-0E00-00001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xmlns="" id="{00000000-0008-0000-0E00-00001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xmlns="" id="{00000000-0008-0000-0E00-00001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xmlns="" id="{00000000-0008-0000-0E00-00001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xmlns="" id="{00000000-0008-0000-0E00-00001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xmlns="" id="{00000000-0008-0000-0E00-00001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xmlns="" id="{00000000-0008-0000-0E00-00001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xmlns="" id="{00000000-0008-0000-0E00-00001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xmlns="" id="{00000000-0008-0000-0E00-00001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xmlns="" id="{00000000-0008-0000-0E00-00002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xmlns="" id="{00000000-0008-0000-0E00-00002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xmlns="" id="{00000000-0008-0000-0E00-00002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xmlns="" id="{00000000-0008-0000-0E00-00002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xmlns="" id="{00000000-0008-0000-0E00-00002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xmlns="" id="{00000000-0008-0000-0E00-00002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xmlns="" id="{00000000-0008-0000-0E00-00002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xmlns="" id="{00000000-0008-0000-0E00-00002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xmlns="" id="{00000000-0008-0000-0E00-00002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xmlns="" id="{00000000-0008-0000-0E00-00002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xmlns="" id="{00000000-0008-0000-0E00-00002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xmlns="" id="{00000000-0008-0000-0E00-00002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xmlns="" id="{00000000-0008-0000-0E00-00002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xmlns="" id="{00000000-0008-0000-0E00-00002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xmlns="" id="{00000000-0008-0000-0E00-00002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xmlns="" id="{00000000-0008-0000-0E00-00002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xmlns="" id="{00000000-0008-0000-0E00-00003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xmlns="" id="{00000000-0008-0000-0E00-00003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xmlns="" id="{00000000-0008-0000-0E00-00003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xmlns="" id="{00000000-0008-0000-0E00-00003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xmlns="" id="{00000000-0008-0000-0E00-00003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xmlns="" id="{00000000-0008-0000-0E00-00003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xmlns="" id="{00000000-0008-0000-0E00-00003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xmlns="" id="{00000000-0008-0000-0E00-00003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xmlns="" id="{00000000-0008-0000-0E00-00003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xmlns="" id="{00000000-0008-0000-0E00-00003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xmlns="" id="{00000000-0008-0000-0E00-00003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xmlns="" id="{00000000-0008-0000-0E00-00003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xmlns="" id="{00000000-0008-0000-0E00-00003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xmlns="" id="{00000000-0008-0000-0E00-00003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xmlns="" id="{00000000-0008-0000-0E00-00003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xmlns="" id="{00000000-0008-0000-0E00-00003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xmlns="" id="{00000000-0008-0000-0E00-00004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xmlns="" id="{00000000-0008-0000-0E00-00004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xmlns="" id="{00000000-0008-0000-0E00-00004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xmlns="" id="{00000000-0008-0000-0E00-00004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xmlns="" id="{00000000-0008-0000-0E00-00004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xmlns="" id="{00000000-0008-0000-0E00-00004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xmlns="" id="{00000000-0008-0000-0E00-00004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xmlns="" id="{00000000-0008-0000-0E00-00004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xmlns="" id="{00000000-0008-0000-0E00-00004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xmlns="" id="{00000000-0008-0000-0E00-00004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xmlns="" id="{00000000-0008-0000-0E00-00004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xmlns="" id="{00000000-0008-0000-0E00-00004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xmlns="" id="{00000000-0008-0000-0E00-00004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xmlns="" id="{00000000-0008-0000-0E00-00004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xmlns="" id="{00000000-0008-0000-0E00-00004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xmlns="" id="{00000000-0008-0000-0E00-00004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xmlns="" id="{00000000-0008-0000-0E00-00005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xmlns="" id="{00000000-0008-0000-0E00-00005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xmlns="" id="{00000000-0008-0000-0E00-00005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xmlns="" id="{00000000-0008-0000-0E00-00005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xmlns="" id="{00000000-0008-0000-0E00-00005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xmlns="" id="{00000000-0008-0000-0E00-00005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xmlns="" id="{00000000-0008-0000-0E00-00005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xmlns="" id="{00000000-0008-0000-0E00-00005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xmlns="" id="{00000000-0008-0000-0E00-00005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xmlns="" id="{00000000-0008-0000-0E00-00005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xmlns="" id="{00000000-0008-0000-0E00-00005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xmlns="" id="{00000000-0008-0000-0E00-00005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xmlns="" id="{00000000-0008-0000-0E00-00005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xmlns="" id="{00000000-0008-0000-0E00-00005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xmlns="" id="{00000000-0008-0000-0E00-00005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xmlns="" id="{00000000-0008-0000-0E00-00005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xmlns="" id="{00000000-0008-0000-0E00-00006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xmlns="" id="{00000000-0008-0000-0E00-00006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xmlns="" id="{00000000-0008-0000-0E00-00006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xmlns="" id="{00000000-0008-0000-0E00-00006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xmlns="" id="{00000000-0008-0000-0E00-00006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xmlns="" id="{00000000-0008-0000-0E00-00006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xmlns="" id="{00000000-0008-0000-0E00-00006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xmlns="" id="{00000000-0008-0000-0E00-00006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xmlns="" id="{00000000-0008-0000-0E00-00006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xmlns="" id="{00000000-0008-0000-0E00-00006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xmlns="" id="{00000000-0008-0000-0E00-00006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xmlns="" id="{00000000-0008-0000-0E00-00006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xmlns="" id="{00000000-0008-0000-0E00-00006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xmlns="" id="{00000000-0008-0000-0E00-00006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xmlns="" id="{00000000-0008-0000-0E00-00006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xmlns="" id="{00000000-0008-0000-0E00-00006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xmlns="" id="{00000000-0008-0000-0E00-00007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xmlns="" id="{00000000-0008-0000-0E00-00007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xmlns="" id="{00000000-0008-0000-0E00-00007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xmlns="" id="{00000000-0008-0000-0E00-00007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xmlns="" id="{00000000-0008-0000-0E00-00007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xmlns="" id="{00000000-0008-0000-0E00-00007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xmlns="" id="{00000000-0008-0000-0E00-00007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xmlns="" id="{00000000-0008-0000-0E00-00007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xmlns="" id="{00000000-0008-0000-0E00-00007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xmlns="" id="{00000000-0008-0000-0E00-00007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xmlns="" id="{00000000-0008-0000-0E00-00007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xmlns="" id="{00000000-0008-0000-0E00-00007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xmlns="" id="{00000000-0008-0000-0E00-00007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xmlns="" id="{00000000-0008-0000-0E00-00007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xmlns="" id="{00000000-0008-0000-0E00-00007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xmlns="" id="{00000000-0008-0000-0E00-00007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xmlns="" id="{00000000-0008-0000-0E00-00008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xmlns="" id="{00000000-0008-0000-0E00-00008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xmlns="" id="{00000000-0008-0000-0E00-00008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xmlns="" id="{00000000-0008-0000-0E00-00008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xmlns="" id="{00000000-0008-0000-0E00-00008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xmlns="" id="{00000000-0008-0000-0E00-00008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xmlns="" id="{00000000-0008-0000-0E00-00008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xmlns="" id="{00000000-0008-0000-0E00-00008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xmlns="" id="{00000000-0008-0000-0E00-00008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xmlns="" id="{00000000-0008-0000-0E00-00008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xmlns="" id="{00000000-0008-0000-0E00-00008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xmlns="" id="{00000000-0008-0000-0E00-00008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xmlns="" id="{00000000-0008-0000-0E00-00008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xmlns="" id="{00000000-0008-0000-0E00-00008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xmlns="" id="{00000000-0008-0000-0E00-00008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xmlns="" id="{00000000-0008-0000-0E00-00008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xmlns="" id="{00000000-0008-0000-0E00-00009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xmlns="" id="{00000000-0008-0000-0E00-00009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xmlns="" id="{00000000-0008-0000-0E00-00009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xmlns="" id="{00000000-0008-0000-0E00-00009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xmlns="" id="{00000000-0008-0000-0E00-00009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xmlns="" id="{00000000-0008-0000-0E00-00009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xmlns="" id="{00000000-0008-0000-0E00-00009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xmlns="" id="{00000000-0008-0000-0E00-00009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xmlns="" id="{00000000-0008-0000-0E00-00009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xmlns="" id="{00000000-0008-0000-0E00-00009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xmlns="" id="{00000000-0008-0000-0E00-00009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xmlns="" id="{00000000-0008-0000-0E00-00009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xmlns="" id="{00000000-0008-0000-0E00-00009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xmlns="" id="{00000000-0008-0000-0E00-00009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xmlns="" id="{00000000-0008-0000-0E00-00009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xmlns="" id="{00000000-0008-0000-0E00-00009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xmlns="" id="{00000000-0008-0000-0E00-0000A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xmlns="" id="{00000000-0008-0000-0E00-0000A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xmlns="" id="{00000000-0008-0000-0E00-0000A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xmlns="" id="{00000000-0008-0000-0E00-0000A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xmlns="" id="{00000000-0008-0000-0E00-0000A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xmlns="" id="{00000000-0008-0000-0E00-0000A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xmlns="" id="{00000000-0008-0000-0E00-0000A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xmlns="" id="{00000000-0008-0000-0E00-0000A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xmlns="" id="{00000000-0008-0000-0E00-0000A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xmlns="" id="{00000000-0008-0000-0E00-0000A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xmlns="" id="{00000000-0008-0000-0E00-0000A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xmlns="" id="{00000000-0008-0000-0E00-0000A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xmlns="" id="{00000000-0008-0000-0E00-0000A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xmlns="" id="{00000000-0008-0000-0E00-0000A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xmlns="" id="{00000000-0008-0000-0E00-0000A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xmlns="" id="{00000000-0008-0000-0E00-0000A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xmlns="" id="{00000000-0008-0000-0E00-0000B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xmlns="" id="{00000000-0008-0000-0E00-0000B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xmlns="" id="{00000000-0008-0000-0E00-0000B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xmlns="" id="{00000000-0008-0000-0E00-0000B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xmlns="" id="{00000000-0008-0000-0E00-0000B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xmlns="" id="{00000000-0008-0000-0E00-0000B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xmlns="" id="{00000000-0008-0000-0E00-0000B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xmlns="" id="{00000000-0008-0000-0E00-0000B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xmlns="" id="{00000000-0008-0000-0E00-0000B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xmlns="" id="{00000000-0008-0000-0E00-0000B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xmlns="" id="{00000000-0008-0000-0E00-0000B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xmlns="" id="{00000000-0008-0000-0E00-0000B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xmlns="" id="{00000000-0008-0000-0E00-0000B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xmlns="" id="{00000000-0008-0000-0E00-0000B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xmlns="" id="{00000000-0008-0000-0E00-0000B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xmlns="" id="{00000000-0008-0000-0E00-0000B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xmlns="" id="{00000000-0008-0000-0E00-0000C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xmlns="" id="{00000000-0008-0000-0E00-0000C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xmlns="" id="{00000000-0008-0000-0E00-0000C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xmlns="" id="{00000000-0008-0000-0E00-0000C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xmlns="" id="{00000000-0008-0000-0E00-0000C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xmlns="" id="{00000000-0008-0000-0E00-0000C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xmlns="" id="{00000000-0008-0000-0E00-0000C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xmlns="" id="{00000000-0008-0000-0E00-0000C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xmlns="" id="{00000000-0008-0000-0E00-0000C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xmlns="" id="{00000000-0008-0000-0E00-0000C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xmlns="" id="{00000000-0008-0000-0E00-0000C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xmlns="" id="{00000000-0008-0000-0E00-0000C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xmlns="" id="{00000000-0008-0000-0E00-0000C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xmlns="" id="{00000000-0008-0000-0E00-0000C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xmlns="" id="{00000000-0008-0000-0E00-0000C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xmlns="" id="{00000000-0008-0000-0E00-0000C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xmlns="" id="{00000000-0008-0000-0E00-0000D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xmlns="" id="{00000000-0008-0000-0E00-0000D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xmlns="" id="{00000000-0008-0000-0E00-0000D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xmlns="" id="{00000000-0008-0000-0E00-0000D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xmlns="" id="{00000000-0008-0000-0E00-0000D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xmlns="" id="{00000000-0008-0000-0E00-0000D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xmlns="" id="{00000000-0008-0000-0E00-0000D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xmlns="" id="{00000000-0008-0000-0E00-0000D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xmlns="" id="{00000000-0008-0000-0E00-0000D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xmlns="" id="{00000000-0008-0000-0E00-0000D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xmlns="" id="{00000000-0008-0000-0E00-0000D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xmlns="" id="{00000000-0008-0000-0E00-0000D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xmlns="" id="{00000000-0008-0000-0E00-0000D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xmlns="" id="{00000000-0008-0000-0E00-0000D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xmlns="" id="{00000000-0008-0000-0E00-0000D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xmlns="" id="{00000000-0008-0000-0E00-0000D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xmlns="" id="{00000000-0008-0000-0E00-0000E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xmlns="" id="{00000000-0008-0000-0E00-0000E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xmlns="" id="{00000000-0008-0000-0E00-0000E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xmlns="" id="{00000000-0008-0000-0E00-0000E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xmlns="" id="{00000000-0008-0000-0E00-0000E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xmlns="" id="{00000000-0008-0000-0E00-0000E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xmlns="" id="{00000000-0008-0000-0E00-0000E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xmlns="" id="{00000000-0008-0000-0E00-0000E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xmlns="" id="{00000000-0008-0000-0E00-0000E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xmlns="" id="{00000000-0008-0000-0E00-0000E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xmlns="" id="{00000000-0008-0000-0E00-0000E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xmlns="" id="{00000000-0008-0000-0E00-0000E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xmlns="" id="{00000000-0008-0000-0E00-0000E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xmlns="" id="{00000000-0008-0000-0E00-0000E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xmlns="" id="{00000000-0008-0000-0E00-0000E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xmlns="" id="{00000000-0008-0000-0E00-0000E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xmlns="" id="{00000000-0008-0000-0E00-0000F0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xmlns="" id="{00000000-0008-0000-0E00-0000F1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xmlns="" id="{00000000-0008-0000-0E00-0000F2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xmlns="" id="{00000000-0008-0000-0E00-0000F3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xmlns="" id="{00000000-0008-0000-0E00-0000F4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xmlns="" id="{00000000-0008-0000-0E00-0000F5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xmlns="" id="{00000000-0008-0000-0E00-0000F6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xmlns="" id="{00000000-0008-0000-0E00-0000F7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xmlns="" id="{00000000-0008-0000-0E00-0000F8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xmlns="" id="{00000000-0008-0000-0E00-0000F9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xmlns="" id="{00000000-0008-0000-0E00-0000FA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xmlns="" id="{00000000-0008-0000-0E00-0000FB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xmlns="" id="{00000000-0008-0000-0E00-0000FC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xmlns="" id="{00000000-0008-0000-0E00-0000FD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xmlns="" id="{00000000-0008-0000-0E00-0000FE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xmlns="" id="{00000000-0008-0000-0E00-0000FF00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xmlns="" id="{00000000-0008-0000-0E00-00000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xmlns="" id="{00000000-0008-0000-0E00-00000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xmlns="" id="{00000000-0008-0000-0E00-00000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xmlns="" id="{00000000-0008-0000-0E00-00000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xmlns="" id="{00000000-0008-0000-0E00-00000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xmlns="" id="{00000000-0008-0000-0E00-00000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xmlns="" id="{00000000-0008-0000-0E00-00000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xmlns="" id="{00000000-0008-0000-0E00-00000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xmlns="" id="{00000000-0008-0000-0E00-00000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xmlns="" id="{00000000-0008-0000-0E00-00000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xmlns="" id="{00000000-0008-0000-0E00-00000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xmlns="" id="{00000000-0008-0000-0E00-00000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xmlns="" id="{00000000-0008-0000-0E00-00000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xmlns="" id="{00000000-0008-0000-0E00-00000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xmlns="" id="{00000000-0008-0000-0E00-00000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xmlns="" id="{00000000-0008-0000-0E00-00000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xmlns="" id="{00000000-0008-0000-0E00-00001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xmlns="" id="{00000000-0008-0000-0E00-00001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xmlns="" id="{00000000-0008-0000-0E00-00001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xmlns="" id="{00000000-0008-0000-0E00-00001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xmlns="" id="{00000000-0008-0000-0E00-00001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xmlns="" id="{00000000-0008-0000-0E00-00001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xmlns="" id="{00000000-0008-0000-0E00-00001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xmlns="" id="{00000000-0008-0000-0E00-00001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xmlns="" id="{00000000-0008-0000-0E00-00001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xmlns="" id="{00000000-0008-0000-0E00-00001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xmlns="" id="{00000000-0008-0000-0E00-00001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xmlns="" id="{00000000-0008-0000-0E00-00001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xmlns="" id="{00000000-0008-0000-0E00-00001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xmlns="" id="{00000000-0008-0000-0E00-00001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xmlns="" id="{00000000-0008-0000-0E00-00001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xmlns="" id="{00000000-0008-0000-0E00-00001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xmlns="" id="{00000000-0008-0000-0E00-00002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xmlns="" id="{00000000-0008-0000-0E00-00002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90" name="Text Box 15">
          <a:extLst>
            <a:ext uri="{FF2B5EF4-FFF2-40B4-BE49-F238E27FC236}">
              <a16:creationId xmlns:a16="http://schemas.microsoft.com/office/drawing/2014/main" xmlns="" id="{00000000-0008-0000-0E00-00002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xmlns="" id="{00000000-0008-0000-0E00-00002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xmlns="" id="{00000000-0008-0000-0E00-00002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xmlns="" id="{00000000-0008-0000-0E00-00002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xmlns="" id="{00000000-0008-0000-0E00-00002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xmlns="" id="{00000000-0008-0000-0E00-00002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xmlns="" id="{00000000-0008-0000-0E00-00002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xmlns="" id="{00000000-0008-0000-0E00-00002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xmlns="" id="{00000000-0008-0000-0E00-00002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xmlns="" id="{00000000-0008-0000-0E00-00002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xmlns="" id="{00000000-0008-0000-0E00-00002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xmlns="" id="{00000000-0008-0000-0E00-00002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xmlns="" id="{00000000-0008-0000-0E00-00002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xmlns="" id="{00000000-0008-0000-0E00-00002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xmlns="" id="{00000000-0008-0000-0E00-00003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xmlns="" id="{00000000-0008-0000-0E00-00003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xmlns="" id="{00000000-0008-0000-0E00-00003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xmlns="" id="{00000000-0008-0000-0E00-00003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xmlns="" id="{00000000-0008-0000-0E00-00003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xmlns="" id="{00000000-0008-0000-0E00-00003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xmlns="" id="{00000000-0008-0000-0E00-00003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xmlns="" id="{00000000-0008-0000-0E00-00003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xmlns="" id="{00000000-0008-0000-0E00-00003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xmlns="" id="{00000000-0008-0000-0E00-00003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xmlns="" id="{00000000-0008-0000-0E00-00003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xmlns="" id="{00000000-0008-0000-0E00-00003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xmlns="" id="{00000000-0008-0000-0E00-00003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xmlns="" id="{00000000-0008-0000-0E00-00003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xmlns="" id="{00000000-0008-0000-0E00-00003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xmlns="" id="{00000000-0008-0000-0E00-00003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xmlns="" id="{00000000-0008-0000-0E00-00004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xmlns="" id="{00000000-0008-0000-0E00-00004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xmlns="" id="{00000000-0008-0000-0E00-00004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xmlns="" id="{00000000-0008-0000-0E00-00004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xmlns="" id="{00000000-0008-0000-0E00-00004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xmlns="" id="{00000000-0008-0000-0E00-00004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xmlns="" id="{00000000-0008-0000-0E00-00004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xmlns="" id="{00000000-0008-0000-0E00-00004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xmlns="" id="{00000000-0008-0000-0E00-00004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xmlns="" id="{00000000-0008-0000-0E00-00004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xmlns="" id="{00000000-0008-0000-0E00-00004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xmlns="" id="{00000000-0008-0000-0E00-00004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xmlns="" id="{00000000-0008-0000-0E00-00004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xmlns="" id="{00000000-0008-0000-0E00-00004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xmlns="" id="{00000000-0008-0000-0E00-00004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xmlns="" id="{00000000-0008-0000-0E00-00004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xmlns="" id="{00000000-0008-0000-0E00-00005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xmlns="" id="{00000000-0008-0000-0E00-00005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xmlns="" id="{00000000-0008-0000-0E00-00005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xmlns="" id="{00000000-0008-0000-0E00-00005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xmlns="" id="{00000000-0008-0000-0E00-00005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xmlns="" id="{00000000-0008-0000-0E00-00005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xmlns="" id="{00000000-0008-0000-0E00-00005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xmlns="" id="{00000000-0008-0000-0E00-00005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xmlns="" id="{00000000-0008-0000-0E00-00005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xmlns="" id="{00000000-0008-0000-0E00-00005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xmlns="" id="{00000000-0008-0000-0E00-00005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xmlns="" id="{00000000-0008-0000-0E00-00005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xmlns="" id="{00000000-0008-0000-0E00-00005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xmlns="" id="{00000000-0008-0000-0E00-00005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xmlns="" id="{00000000-0008-0000-0E00-00005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xmlns="" id="{00000000-0008-0000-0E00-00005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xmlns="" id="{00000000-0008-0000-0E00-00006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xmlns="" id="{00000000-0008-0000-0E00-00006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xmlns="" id="{00000000-0008-0000-0E00-00006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xmlns="" id="{00000000-0008-0000-0E00-00006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xmlns="" id="{00000000-0008-0000-0E00-00006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xmlns="" id="{00000000-0008-0000-0E00-00006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xmlns="" id="{00000000-0008-0000-0E00-00006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xmlns="" id="{00000000-0008-0000-0E00-00006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xmlns="" id="{00000000-0008-0000-0E00-00006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xmlns="" id="{00000000-0008-0000-0E00-00006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xmlns="" id="{00000000-0008-0000-0E00-00006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xmlns="" id="{00000000-0008-0000-0E00-00006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xmlns="" id="{00000000-0008-0000-0E00-00006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xmlns="" id="{00000000-0008-0000-0E00-00006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xmlns="" id="{00000000-0008-0000-0E00-00006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xmlns="" id="{00000000-0008-0000-0E00-00006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xmlns="" id="{00000000-0008-0000-0E00-00007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xmlns="" id="{00000000-0008-0000-0E00-00007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xmlns="" id="{00000000-0008-0000-0E00-00007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xmlns="" id="{00000000-0008-0000-0E00-00007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xmlns="" id="{00000000-0008-0000-0E00-00007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xmlns="" id="{00000000-0008-0000-0E00-00007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xmlns="" id="{00000000-0008-0000-0E00-00007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xmlns="" id="{00000000-0008-0000-0E00-00007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xmlns="" id="{00000000-0008-0000-0E00-00007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xmlns="" id="{00000000-0008-0000-0E00-00007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xmlns="" id="{00000000-0008-0000-0E00-00007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xmlns="" id="{00000000-0008-0000-0E00-00007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xmlns="" id="{00000000-0008-0000-0E00-00007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xmlns="" id="{00000000-0008-0000-0E00-00007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xmlns="" id="{00000000-0008-0000-0E00-00007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xmlns="" id="{00000000-0008-0000-0E00-00007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xmlns="" id="{00000000-0008-0000-0E00-00008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xmlns="" id="{00000000-0008-0000-0E00-00008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xmlns="" id="{00000000-0008-0000-0E00-00008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xmlns="" id="{00000000-0008-0000-0E00-00008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xmlns="" id="{00000000-0008-0000-0E00-00008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xmlns="" id="{00000000-0008-0000-0E00-00008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xmlns="" id="{00000000-0008-0000-0E00-00008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xmlns="" id="{00000000-0008-0000-0E00-00008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xmlns="" id="{00000000-0008-0000-0E00-00008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xmlns="" id="{00000000-0008-0000-0E00-00008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xmlns="" id="{00000000-0008-0000-0E00-00008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xmlns="" id="{00000000-0008-0000-0E00-00008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xmlns="" id="{00000000-0008-0000-0E00-00008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xmlns="" id="{00000000-0008-0000-0E00-00008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xmlns="" id="{00000000-0008-0000-0E00-00008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xmlns="" id="{00000000-0008-0000-0E00-00008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xmlns="" id="{00000000-0008-0000-0E00-00009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xmlns="" id="{00000000-0008-0000-0E00-00009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xmlns="" id="{00000000-0008-0000-0E00-00009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xmlns="" id="{00000000-0008-0000-0E00-00009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xmlns="" id="{00000000-0008-0000-0E00-00009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xmlns="" id="{00000000-0008-0000-0E00-00009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xmlns="" id="{00000000-0008-0000-0E00-00009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xmlns="" id="{00000000-0008-0000-0E00-00009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xmlns="" id="{00000000-0008-0000-0E00-00009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xmlns="" id="{00000000-0008-0000-0E00-00009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xmlns="" id="{00000000-0008-0000-0E00-00009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xmlns="" id="{00000000-0008-0000-0E00-00009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xmlns="" id="{00000000-0008-0000-0E00-00009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xmlns="" id="{00000000-0008-0000-0E00-00009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xmlns="" id="{00000000-0008-0000-0E00-00009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xmlns="" id="{00000000-0008-0000-0E00-00009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xmlns="" id="{00000000-0008-0000-0E00-0000A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xmlns="" id="{00000000-0008-0000-0E00-0000A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xmlns="" id="{00000000-0008-0000-0E00-0000A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xmlns="" id="{00000000-0008-0000-0E00-0000A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xmlns="" id="{00000000-0008-0000-0E00-0000A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xmlns="" id="{00000000-0008-0000-0E00-0000A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xmlns="" id="{00000000-0008-0000-0E00-0000A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xmlns="" id="{00000000-0008-0000-0E00-0000A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xmlns="" id="{00000000-0008-0000-0E00-0000A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xmlns="" id="{00000000-0008-0000-0E00-0000A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xmlns="" id="{00000000-0008-0000-0E00-0000A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xmlns="" id="{00000000-0008-0000-0E00-0000A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xmlns="" id="{00000000-0008-0000-0E00-0000A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xmlns="" id="{00000000-0008-0000-0E00-0000A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xmlns="" id="{00000000-0008-0000-0E00-0000A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xmlns="" id="{00000000-0008-0000-0E00-0000A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xmlns="" id="{00000000-0008-0000-0E00-0000B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xmlns="" id="{00000000-0008-0000-0E00-0000B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xmlns="" id="{00000000-0008-0000-0E00-0000B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xmlns="" id="{00000000-0008-0000-0E00-0000B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xmlns="" id="{00000000-0008-0000-0E00-0000B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xmlns="" id="{00000000-0008-0000-0E00-0000B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137073</xdr:rowOff>
    </xdr:to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xmlns="" id="{00000000-0008-0000-0E00-0000B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xmlns="" id="{00000000-0008-0000-0E00-0000B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xmlns="" id="{00000000-0008-0000-0E00-0000B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xmlns="" id="{00000000-0008-0000-0E00-0000B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xmlns="" id="{00000000-0008-0000-0E00-0000B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xmlns="" id="{00000000-0008-0000-0E00-0000B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xmlns="" id="{00000000-0008-0000-0E00-0000B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xmlns="" id="{00000000-0008-0000-0E00-0000B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xmlns="" id="{00000000-0008-0000-0E00-0000BE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xmlns="" id="{00000000-0008-0000-0E00-0000BF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xmlns="" id="{00000000-0008-0000-0E00-0000C0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xmlns="" id="{00000000-0008-0000-0E00-0000C1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xmlns="" id="{00000000-0008-0000-0E00-0000C2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xmlns="" id="{00000000-0008-0000-0E00-0000C3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xmlns="" id="{00000000-0008-0000-0E00-0000C4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xmlns="" id="{00000000-0008-0000-0E00-0000C5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xmlns="" id="{00000000-0008-0000-0E00-0000C6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xmlns="" id="{00000000-0008-0000-0E00-0000C7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xmlns="" id="{00000000-0008-0000-0E00-0000C8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xmlns="" id="{00000000-0008-0000-0E00-0000C9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xmlns="" id="{00000000-0008-0000-0E00-0000CA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137068</xdr:rowOff>
    </xdr:to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xmlns="" id="{00000000-0008-0000-0E00-0000CB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xmlns="" id="{00000000-0008-0000-0E00-0000CC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140794</xdr:rowOff>
    </xdr:to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xmlns="" id="{00000000-0008-0000-0E00-0000CD010000}"/>
            </a:ext>
          </a:extLst>
        </xdr:cNvPr>
        <xdr:cNvSpPr txBox="1">
          <a:spLocks noChangeArrowheads="1"/>
        </xdr:cNvSpPr>
      </xdr:nvSpPr>
      <xdr:spPr bwMode="auto">
        <a:xfrm>
          <a:off x="1800225" y="270929100"/>
          <a:ext cx="95250" cy="3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xmlns="" id="{00000000-0008-0000-0E00-0000CE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xmlns="" id="{00000000-0008-0000-0E00-0000CF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xmlns="" id="{00000000-0008-0000-0E00-0000D0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xmlns="" id="{00000000-0008-0000-0E00-0000D1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xmlns="" id="{00000000-0008-0000-0E00-0000D2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129158</xdr:rowOff>
    </xdr:to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xmlns="" id="{00000000-0008-0000-0E00-0000D3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129158</xdr:rowOff>
    </xdr:to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xmlns="" id="{00000000-0008-0000-0E00-0000D4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129158</xdr:rowOff>
    </xdr:to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xmlns="" id="{00000000-0008-0000-0E00-0000D5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129158</xdr:rowOff>
    </xdr:to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xmlns="" id="{00000000-0008-0000-0E00-0000D6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133346</xdr:rowOff>
    </xdr:to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xmlns="" id="{00000000-0008-0000-0E00-0000D7010000}"/>
            </a:ext>
          </a:extLst>
        </xdr:cNvPr>
        <xdr:cNvSpPr txBox="1">
          <a:spLocks noChangeArrowheads="1"/>
        </xdr:cNvSpPr>
      </xdr:nvSpPr>
      <xdr:spPr bwMode="auto">
        <a:xfrm>
          <a:off x="1800225" y="2695575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129158</xdr:rowOff>
    </xdr:to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xmlns="" id="{00000000-0008-0000-0E00-0000D8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129158</xdr:rowOff>
    </xdr:to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xmlns="" id="{00000000-0008-0000-0E00-0000D9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129158</xdr:rowOff>
    </xdr:to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xmlns="" id="{00000000-0008-0000-0E00-0000DA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129158</xdr:rowOff>
    </xdr:to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xmlns="" id="{00000000-0008-0000-0E00-0000DB010000}"/>
            </a:ext>
          </a:extLst>
        </xdr:cNvPr>
        <xdr:cNvSpPr txBox="1">
          <a:spLocks noChangeArrowheads="1"/>
        </xdr:cNvSpPr>
      </xdr:nvSpPr>
      <xdr:spPr bwMode="auto">
        <a:xfrm>
          <a:off x="1800225" y="269490825"/>
          <a:ext cx="95250" cy="28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133346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xmlns="" id="{00000000-0008-0000-0E00-0000DC010000}"/>
            </a:ext>
          </a:extLst>
        </xdr:cNvPr>
        <xdr:cNvSpPr txBox="1">
          <a:spLocks noChangeArrowheads="1"/>
        </xdr:cNvSpPr>
      </xdr:nvSpPr>
      <xdr:spPr bwMode="auto">
        <a:xfrm>
          <a:off x="1800225" y="2695575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xmlns="" id="{00000000-0008-0000-0E00-0000DD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xmlns="" id="{00000000-0008-0000-0E00-0000DE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xmlns="" id="{00000000-0008-0000-0E00-0000DF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xmlns="" id="{00000000-0008-0000-0E00-0000E0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xmlns="" id="{00000000-0008-0000-0E00-0000E1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xmlns="" id="{00000000-0008-0000-0E00-0000E2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xmlns="" id="{00000000-0008-0000-0E00-0000E3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xmlns="" id="{00000000-0008-0000-0E00-0000E4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xmlns="" id="{00000000-0008-0000-0E00-0000E5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xmlns="" id="{00000000-0008-0000-0E00-0000E6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xmlns="" id="{00000000-0008-0000-0E00-0000E7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xmlns="" id="{00000000-0008-0000-0E00-0000E8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xmlns="" id="{00000000-0008-0000-0E00-0000E9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xmlns="" id="{00000000-0008-0000-0E00-0000EA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xmlns="" id="{00000000-0008-0000-0E00-0000EB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xmlns="" id="{00000000-0008-0000-0E00-0000EC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xmlns="" id="{00000000-0008-0000-0E00-0000ED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94" name="Text Box 15">
          <a:extLst>
            <a:ext uri="{FF2B5EF4-FFF2-40B4-BE49-F238E27FC236}">
              <a16:creationId xmlns:a16="http://schemas.microsoft.com/office/drawing/2014/main" xmlns="" id="{00000000-0008-0000-0E00-0000EE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xmlns="" id="{00000000-0008-0000-0E00-0000EF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133345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xmlns="" id="{00000000-0008-0000-0E00-0000F0010000}"/>
            </a:ext>
          </a:extLst>
        </xdr:cNvPr>
        <xdr:cNvSpPr txBox="1">
          <a:spLocks noChangeArrowheads="1"/>
        </xdr:cNvSpPr>
      </xdr:nvSpPr>
      <xdr:spPr bwMode="auto">
        <a:xfrm>
          <a:off x="1800225" y="2689479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133346</xdr:rowOff>
    </xdr:to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xmlns="" id="{00000000-0008-0000-0E00-0000F1010000}"/>
            </a:ext>
          </a:extLst>
        </xdr:cNvPr>
        <xdr:cNvSpPr txBox="1">
          <a:spLocks noChangeArrowheads="1"/>
        </xdr:cNvSpPr>
      </xdr:nvSpPr>
      <xdr:spPr bwMode="auto">
        <a:xfrm>
          <a:off x="1800225" y="2695575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380</xdr:row>
      <xdr:rowOff>0</xdr:rowOff>
    </xdr:from>
    <xdr:to>
      <xdr:col>1</xdr:col>
      <xdr:colOff>1381125</xdr:colOff>
      <xdr:row>381</xdr:row>
      <xdr:rowOff>133346</xdr:rowOff>
    </xdr:to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xmlns="" id="{00000000-0008-0000-0E00-0000F2010000}"/>
            </a:ext>
          </a:extLst>
        </xdr:cNvPr>
        <xdr:cNvSpPr txBox="1">
          <a:spLocks noChangeArrowheads="1"/>
        </xdr:cNvSpPr>
      </xdr:nvSpPr>
      <xdr:spPr bwMode="auto">
        <a:xfrm>
          <a:off x="1800225" y="2695575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xmlns="" id="{00000000-0008-0000-0E00-0000F3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xmlns="" id="{00000000-0008-0000-0E00-0000F4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xmlns="" id="{00000000-0008-0000-0E00-0000F5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xmlns="" id="{00000000-0008-0000-0E00-0000F6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xmlns="" id="{00000000-0008-0000-0E00-0000F7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xmlns="" id="{00000000-0008-0000-0E00-0000F8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xmlns="" id="{00000000-0008-0000-0E00-0000F9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xmlns="" id="{00000000-0008-0000-0E00-0000FA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xmlns="" id="{00000000-0008-0000-0E00-0000FB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08" name="Text Box 15">
          <a:extLst>
            <a:ext uri="{FF2B5EF4-FFF2-40B4-BE49-F238E27FC236}">
              <a16:creationId xmlns:a16="http://schemas.microsoft.com/office/drawing/2014/main" xmlns="" id="{00000000-0008-0000-0E00-0000FC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xmlns="" id="{00000000-0008-0000-0E00-0000FD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xmlns="" id="{00000000-0008-0000-0E00-0000FE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xmlns="" id="{00000000-0008-0000-0E00-0000FF01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xmlns="" id="{00000000-0008-0000-0E00-00000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xmlns="" id="{00000000-0008-0000-0E00-00000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14" name="Text Box 15">
          <a:extLst>
            <a:ext uri="{FF2B5EF4-FFF2-40B4-BE49-F238E27FC236}">
              <a16:creationId xmlns:a16="http://schemas.microsoft.com/office/drawing/2014/main" xmlns="" id="{00000000-0008-0000-0E00-00000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xmlns="" id="{00000000-0008-0000-0E00-00000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xmlns="" id="{00000000-0008-0000-0E00-00000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xmlns="" id="{00000000-0008-0000-0E00-00000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xmlns="" id="{00000000-0008-0000-0E00-00000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xmlns="" id="{00000000-0008-0000-0E00-00000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xmlns="" id="{00000000-0008-0000-0E00-00000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xmlns="" id="{00000000-0008-0000-0E00-00000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xmlns="" id="{00000000-0008-0000-0E00-00000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xmlns="" id="{00000000-0008-0000-0E00-00000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xmlns="" id="{00000000-0008-0000-0E00-00000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xmlns="" id="{00000000-0008-0000-0E00-00000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xmlns="" id="{00000000-0008-0000-0E00-00000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xmlns="" id="{00000000-0008-0000-0E00-00000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xmlns="" id="{00000000-0008-0000-0E00-00001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xmlns="" id="{00000000-0008-0000-0E00-00001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xmlns="" id="{00000000-0008-0000-0E00-00001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xmlns="" id="{00000000-0008-0000-0E00-00001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xmlns="" id="{00000000-0008-0000-0E00-00001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xmlns="" id="{00000000-0008-0000-0E00-00001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xmlns="" id="{00000000-0008-0000-0E00-00001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xmlns="" id="{00000000-0008-0000-0E00-00001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xmlns="" id="{00000000-0008-0000-0E00-00001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xmlns="" id="{00000000-0008-0000-0E00-00001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xmlns="" id="{00000000-0008-0000-0E00-00001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xmlns="" id="{00000000-0008-0000-0E00-00001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xmlns="" id="{00000000-0008-0000-0E00-00001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xmlns="" id="{00000000-0008-0000-0E00-00001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xmlns="" id="{00000000-0008-0000-0E00-00001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xmlns="" id="{00000000-0008-0000-0E00-00001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xmlns="" id="{00000000-0008-0000-0E00-00002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xmlns="" id="{00000000-0008-0000-0E00-00002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46" name="Text Box 15">
          <a:extLst>
            <a:ext uri="{FF2B5EF4-FFF2-40B4-BE49-F238E27FC236}">
              <a16:creationId xmlns:a16="http://schemas.microsoft.com/office/drawing/2014/main" xmlns="" id="{00000000-0008-0000-0E00-00002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xmlns="" id="{00000000-0008-0000-0E00-00002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xmlns="" id="{00000000-0008-0000-0E00-00002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xmlns="" id="{00000000-0008-0000-0E00-00002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xmlns="" id="{00000000-0008-0000-0E00-00002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xmlns="" id="{00000000-0008-0000-0E00-00002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xmlns="" id="{00000000-0008-0000-0E00-00002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xmlns="" id="{00000000-0008-0000-0E00-00002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xmlns="" id="{00000000-0008-0000-0E00-00002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xmlns="" id="{00000000-0008-0000-0E00-00002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xmlns="" id="{00000000-0008-0000-0E00-00002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xmlns="" id="{00000000-0008-0000-0E00-00002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xmlns="" id="{00000000-0008-0000-0E00-00002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xmlns="" id="{00000000-0008-0000-0E00-00002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60" name="Text Box 15">
          <a:extLst>
            <a:ext uri="{FF2B5EF4-FFF2-40B4-BE49-F238E27FC236}">
              <a16:creationId xmlns:a16="http://schemas.microsoft.com/office/drawing/2014/main" xmlns="" id="{00000000-0008-0000-0E00-00003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xmlns="" id="{00000000-0008-0000-0E00-00003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xmlns="" id="{00000000-0008-0000-0E00-00003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xmlns="" id="{00000000-0008-0000-0E00-00003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xmlns="" id="{00000000-0008-0000-0E00-00003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xmlns="" id="{00000000-0008-0000-0E00-00003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xmlns="" id="{00000000-0008-0000-0E00-00003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xmlns="" id="{00000000-0008-0000-0E00-00003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68" name="Text Box 15">
          <a:extLst>
            <a:ext uri="{FF2B5EF4-FFF2-40B4-BE49-F238E27FC236}">
              <a16:creationId xmlns:a16="http://schemas.microsoft.com/office/drawing/2014/main" xmlns="" id="{00000000-0008-0000-0E00-00003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xmlns="" id="{00000000-0008-0000-0E00-00003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xmlns="" id="{00000000-0008-0000-0E00-00003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xmlns="" id="{00000000-0008-0000-0E00-00003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72" name="Text Box 15">
          <a:extLst>
            <a:ext uri="{FF2B5EF4-FFF2-40B4-BE49-F238E27FC236}">
              <a16:creationId xmlns:a16="http://schemas.microsoft.com/office/drawing/2014/main" xmlns="" id="{00000000-0008-0000-0E00-00003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xmlns="" id="{00000000-0008-0000-0E00-00003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74" name="Text Box 15">
          <a:extLst>
            <a:ext uri="{FF2B5EF4-FFF2-40B4-BE49-F238E27FC236}">
              <a16:creationId xmlns:a16="http://schemas.microsoft.com/office/drawing/2014/main" xmlns="" id="{00000000-0008-0000-0E00-00003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xmlns="" id="{00000000-0008-0000-0E00-00003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xmlns="" id="{00000000-0008-0000-0E00-00004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xmlns="" id="{00000000-0008-0000-0E00-00004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xmlns="" id="{00000000-0008-0000-0E00-00004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xmlns="" id="{00000000-0008-0000-0E00-00004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xmlns="" id="{00000000-0008-0000-0E00-00004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xmlns="" id="{00000000-0008-0000-0E00-00004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82" name="Text Box 15">
          <a:extLst>
            <a:ext uri="{FF2B5EF4-FFF2-40B4-BE49-F238E27FC236}">
              <a16:creationId xmlns:a16="http://schemas.microsoft.com/office/drawing/2014/main" xmlns="" id="{00000000-0008-0000-0E00-00004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xmlns="" id="{00000000-0008-0000-0E00-00004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xmlns="" id="{00000000-0008-0000-0E00-00004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xmlns="" id="{00000000-0008-0000-0E00-00004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86" name="Text Box 15">
          <a:extLst>
            <a:ext uri="{FF2B5EF4-FFF2-40B4-BE49-F238E27FC236}">
              <a16:creationId xmlns:a16="http://schemas.microsoft.com/office/drawing/2014/main" xmlns="" id="{00000000-0008-0000-0E00-00004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xmlns="" id="{00000000-0008-0000-0E00-00004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xmlns="" id="{00000000-0008-0000-0E00-00004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xmlns="" id="{00000000-0008-0000-0E00-00004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xmlns="" id="{00000000-0008-0000-0E00-00004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xmlns="" id="{00000000-0008-0000-0E00-00004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92" name="Text Box 15">
          <a:extLst>
            <a:ext uri="{FF2B5EF4-FFF2-40B4-BE49-F238E27FC236}">
              <a16:creationId xmlns:a16="http://schemas.microsoft.com/office/drawing/2014/main" xmlns="" id="{00000000-0008-0000-0E00-00005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xmlns="" id="{00000000-0008-0000-0E00-00005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94" name="Text Box 15">
          <a:extLst>
            <a:ext uri="{FF2B5EF4-FFF2-40B4-BE49-F238E27FC236}">
              <a16:creationId xmlns:a16="http://schemas.microsoft.com/office/drawing/2014/main" xmlns="" id="{00000000-0008-0000-0E00-00005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xmlns="" id="{00000000-0008-0000-0E00-00005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xmlns="" id="{00000000-0008-0000-0E00-00005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xmlns="" id="{00000000-0008-0000-0E00-00005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98" name="Text Box 15">
          <a:extLst>
            <a:ext uri="{FF2B5EF4-FFF2-40B4-BE49-F238E27FC236}">
              <a16:creationId xmlns:a16="http://schemas.microsoft.com/office/drawing/2014/main" xmlns="" id="{00000000-0008-0000-0E00-00005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xmlns="" id="{00000000-0008-0000-0E00-00005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xmlns="" id="{00000000-0008-0000-0E00-00005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xmlns="" id="{00000000-0008-0000-0E00-00005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xmlns="" id="{00000000-0008-0000-0E00-00005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xmlns="" id="{00000000-0008-0000-0E00-00005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xmlns="" id="{00000000-0008-0000-0E00-00005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xmlns="" id="{00000000-0008-0000-0E00-00005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xmlns="" id="{00000000-0008-0000-0E00-00005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07" name="Text Box 15">
          <a:extLst>
            <a:ext uri="{FF2B5EF4-FFF2-40B4-BE49-F238E27FC236}">
              <a16:creationId xmlns:a16="http://schemas.microsoft.com/office/drawing/2014/main" xmlns="" id="{00000000-0008-0000-0E00-00005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08" name="Text Box 15">
          <a:extLst>
            <a:ext uri="{FF2B5EF4-FFF2-40B4-BE49-F238E27FC236}">
              <a16:creationId xmlns:a16="http://schemas.microsoft.com/office/drawing/2014/main" xmlns="" id="{00000000-0008-0000-0E00-00006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09" name="Text Box 15">
          <a:extLst>
            <a:ext uri="{FF2B5EF4-FFF2-40B4-BE49-F238E27FC236}">
              <a16:creationId xmlns:a16="http://schemas.microsoft.com/office/drawing/2014/main" xmlns="" id="{00000000-0008-0000-0E00-00006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xmlns="" id="{00000000-0008-0000-0E00-00006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xmlns="" id="{00000000-0008-0000-0E00-00006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12" name="Text Box 15">
          <a:extLst>
            <a:ext uri="{FF2B5EF4-FFF2-40B4-BE49-F238E27FC236}">
              <a16:creationId xmlns:a16="http://schemas.microsoft.com/office/drawing/2014/main" xmlns="" id="{00000000-0008-0000-0E00-00006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13" name="Text Box 15">
          <a:extLst>
            <a:ext uri="{FF2B5EF4-FFF2-40B4-BE49-F238E27FC236}">
              <a16:creationId xmlns:a16="http://schemas.microsoft.com/office/drawing/2014/main" xmlns="" id="{00000000-0008-0000-0E00-00006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xmlns="" id="{00000000-0008-0000-0E00-00006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15" name="Text Box 15">
          <a:extLst>
            <a:ext uri="{FF2B5EF4-FFF2-40B4-BE49-F238E27FC236}">
              <a16:creationId xmlns:a16="http://schemas.microsoft.com/office/drawing/2014/main" xmlns="" id="{00000000-0008-0000-0E00-00006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xmlns="" id="{00000000-0008-0000-0E00-00006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xmlns="" id="{00000000-0008-0000-0E00-00006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18" name="Text Box 15">
          <a:extLst>
            <a:ext uri="{FF2B5EF4-FFF2-40B4-BE49-F238E27FC236}">
              <a16:creationId xmlns:a16="http://schemas.microsoft.com/office/drawing/2014/main" xmlns="" id="{00000000-0008-0000-0E00-00006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xmlns="" id="{00000000-0008-0000-0E00-00006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xmlns="" id="{00000000-0008-0000-0E00-00006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21" name="Text Box 15">
          <a:extLst>
            <a:ext uri="{FF2B5EF4-FFF2-40B4-BE49-F238E27FC236}">
              <a16:creationId xmlns:a16="http://schemas.microsoft.com/office/drawing/2014/main" xmlns="" id="{00000000-0008-0000-0E00-00006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xmlns="" id="{00000000-0008-0000-0E00-00006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xmlns="" id="{00000000-0008-0000-0E00-00006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xmlns="" id="{00000000-0008-0000-0E00-00007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xmlns="" id="{00000000-0008-0000-0E00-00007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26" name="Text Box 15">
          <a:extLst>
            <a:ext uri="{FF2B5EF4-FFF2-40B4-BE49-F238E27FC236}">
              <a16:creationId xmlns:a16="http://schemas.microsoft.com/office/drawing/2014/main" xmlns="" id="{00000000-0008-0000-0E00-00007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xmlns="" id="{00000000-0008-0000-0E00-00007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28" name="Text Box 15">
          <a:extLst>
            <a:ext uri="{FF2B5EF4-FFF2-40B4-BE49-F238E27FC236}">
              <a16:creationId xmlns:a16="http://schemas.microsoft.com/office/drawing/2014/main" xmlns="" id="{00000000-0008-0000-0E00-00007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xmlns="" id="{00000000-0008-0000-0E00-00007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30" name="Text Box 15">
          <a:extLst>
            <a:ext uri="{FF2B5EF4-FFF2-40B4-BE49-F238E27FC236}">
              <a16:creationId xmlns:a16="http://schemas.microsoft.com/office/drawing/2014/main" xmlns="" id="{00000000-0008-0000-0E00-00007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31" name="Text Box 15">
          <a:extLst>
            <a:ext uri="{FF2B5EF4-FFF2-40B4-BE49-F238E27FC236}">
              <a16:creationId xmlns:a16="http://schemas.microsoft.com/office/drawing/2014/main" xmlns="" id="{00000000-0008-0000-0E00-00007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32" name="Text Box 15">
          <a:extLst>
            <a:ext uri="{FF2B5EF4-FFF2-40B4-BE49-F238E27FC236}">
              <a16:creationId xmlns:a16="http://schemas.microsoft.com/office/drawing/2014/main" xmlns="" id="{00000000-0008-0000-0E00-00007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xmlns="" id="{00000000-0008-0000-0E00-00007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34" name="Text Box 15">
          <a:extLst>
            <a:ext uri="{FF2B5EF4-FFF2-40B4-BE49-F238E27FC236}">
              <a16:creationId xmlns:a16="http://schemas.microsoft.com/office/drawing/2014/main" xmlns="" id="{00000000-0008-0000-0E00-00007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xmlns="" id="{00000000-0008-0000-0E00-00007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xmlns="" id="{00000000-0008-0000-0E00-00007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37" name="Text Box 15">
          <a:extLst>
            <a:ext uri="{FF2B5EF4-FFF2-40B4-BE49-F238E27FC236}">
              <a16:creationId xmlns:a16="http://schemas.microsoft.com/office/drawing/2014/main" xmlns="" id="{00000000-0008-0000-0E00-00007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xmlns="" id="{00000000-0008-0000-0E00-00007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39" name="Text Box 15">
          <a:extLst>
            <a:ext uri="{FF2B5EF4-FFF2-40B4-BE49-F238E27FC236}">
              <a16:creationId xmlns:a16="http://schemas.microsoft.com/office/drawing/2014/main" xmlns="" id="{00000000-0008-0000-0E00-00007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40" name="Text Box 15">
          <a:extLst>
            <a:ext uri="{FF2B5EF4-FFF2-40B4-BE49-F238E27FC236}">
              <a16:creationId xmlns:a16="http://schemas.microsoft.com/office/drawing/2014/main" xmlns="" id="{00000000-0008-0000-0E00-00008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xmlns="" id="{00000000-0008-0000-0E00-00008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xmlns="" id="{00000000-0008-0000-0E00-00008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xmlns="" id="{00000000-0008-0000-0E00-00008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xmlns="" id="{00000000-0008-0000-0E00-00008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xmlns="" id="{00000000-0008-0000-0E00-00008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xmlns="" id="{00000000-0008-0000-0E00-00008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xmlns="" id="{00000000-0008-0000-0E00-00008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48" name="Text Box 15">
          <a:extLst>
            <a:ext uri="{FF2B5EF4-FFF2-40B4-BE49-F238E27FC236}">
              <a16:creationId xmlns:a16="http://schemas.microsoft.com/office/drawing/2014/main" xmlns="" id="{00000000-0008-0000-0E00-00008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xmlns="" id="{00000000-0008-0000-0E00-00008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50" name="Text Box 15">
          <a:extLst>
            <a:ext uri="{FF2B5EF4-FFF2-40B4-BE49-F238E27FC236}">
              <a16:creationId xmlns:a16="http://schemas.microsoft.com/office/drawing/2014/main" xmlns="" id="{00000000-0008-0000-0E00-00008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xmlns="" id="{00000000-0008-0000-0E00-00008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xmlns="" id="{00000000-0008-0000-0E00-00008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xmlns="" id="{00000000-0008-0000-0E00-00008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xmlns="" id="{00000000-0008-0000-0E00-00008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xmlns="" id="{00000000-0008-0000-0E00-00008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xmlns="" id="{00000000-0008-0000-0E00-00009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xmlns="" id="{00000000-0008-0000-0E00-00009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xmlns="" id="{00000000-0008-0000-0E00-00009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xmlns="" id="{00000000-0008-0000-0E00-00009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xmlns="" id="{00000000-0008-0000-0E00-00009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61" name="Text Box 15">
          <a:extLst>
            <a:ext uri="{FF2B5EF4-FFF2-40B4-BE49-F238E27FC236}">
              <a16:creationId xmlns:a16="http://schemas.microsoft.com/office/drawing/2014/main" xmlns="" id="{00000000-0008-0000-0E00-00009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xmlns="" id="{00000000-0008-0000-0E00-00009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63" name="Text Box 15">
          <a:extLst>
            <a:ext uri="{FF2B5EF4-FFF2-40B4-BE49-F238E27FC236}">
              <a16:creationId xmlns:a16="http://schemas.microsoft.com/office/drawing/2014/main" xmlns="" id="{00000000-0008-0000-0E00-00009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64" name="Text Box 15">
          <a:extLst>
            <a:ext uri="{FF2B5EF4-FFF2-40B4-BE49-F238E27FC236}">
              <a16:creationId xmlns:a16="http://schemas.microsoft.com/office/drawing/2014/main" xmlns="" id="{00000000-0008-0000-0E00-00009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xmlns="" id="{00000000-0008-0000-0E00-00009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66" name="Text Box 15">
          <a:extLst>
            <a:ext uri="{FF2B5EF4-FFF2-40B4-BE49-F238E27FC236}">
              <a16:creationId xmlns:a16="http://schemas.microsoft.com/office/drawing/2014/main" xmlns="" id="{00000000-0008-0000-0E00-00009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67" name="Text Box 15">
          <a:extLst>
            <a:ext uri="{FF2B5EF4-FFF2-40B4-BE49-F238E27FC236}">
              <a16:creationId xmlns:a16="http://schemas.microsoft.com/office/drawing/2014/main" xmlns="" id="{00000000-0008-0000-0E00-00009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xmlns="" id="{00000000-0008-0000-0E00-00009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69" name="Text Box 15">
          <a:extLst>
            <a:ext uri="{FF2B5EF4-FFF2-40B4-BE49-F238E27FC236}">
              <a16:creationId xmlns:a16="http://schemas.microsoft.com/office/drawing/2014/main" xmlns="" id="{00000000-0008-0000-0E00-00009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70" name="Text Box 15">
          <a:extLst>
            <a:ext uri="{FF2B5EF4-FFF2-40B4-BE49-F238E27FC236}">
              <a16:creationId xmlns:a16="http://schemas.microsoft.com/office/drawing/2014/main" xmlns="" id="{00000000-0008-0000-0E00-00009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xmlns="" id="{00000000-0008-0000-0E00-00009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72" name="Text Box 15">
          <a:extLst>
            <a:ext uri="{FF2B5EF4-FFF2-40B4-BE49-F238E27FC236}">
              <a16:creationId xmlns:a16="http://schemas.microsoft.com/office/drawing/2014/main" xmlns="" id="{00000000-0008-0000-0E00-0000A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xmlns="" id="{00000000-0008-0000-0E00-0000A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xmlns="" id="{00000000-0008-0000-0E00-0000A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xmlns="" id="{00000000-0008-0000-0E00-0000A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xmlns="" id="{00000000-0008-0000-0E00-0000A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xmlns="" id="{00000000-0008-0000-0E00-0000A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78" name="Text Box 15">
          <a:extLst>
            <a:ext uri="{FF2B5EF4-FFF2-40B4-BE49-F238E27FC236}">
              <a16:creationId xmlns:a16="http://schemas.microsoft.com/office/drawing/2014/main" xmlns="" id="{00000000-0008-0000-0E00-0000A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xmlns="" id="{00000000-0008-0000-0E00-0000A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xmlns="" id="{00000000-0008-0000-0E00-0000A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xmlns="" id="{00000000-0008-0000-0E00-0000A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82" name="Text Box 15">
          <a:extLst>
            <a:ext uri="{FF2B5EF4-FFF2-40B4-BE49-F238E27FC236}">
              <a16:creationId xmlns:a16="http://schemas.microsoft.com/office/drawing/2014/main" xmlns="" id="{00000000-0008-0000-0E00-0000A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xmlns="" id="{00000000-0008-0000-0E00-0000A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xmlns="" id="{00000000-0008-0000-0E00-0000A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85" name="Text Box 15">
          <a:extLst>
            <a:ext uri="{FF2B5EF4-FFF2-40B4-BE49-F238E27FC236}">
              <a16:creationId xmlns:a16="http://schemas.microsoft.com/office/drawing/2014/main" xmlns="" id="{00000000-0008-0000-0E00-0000A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xmlns="" id="{00000000-0008-0000-0E00-0000A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xmlns="" id="{00000000-0008-0000-0E00-0000A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xmlns="" id="{00000000-0008-0000-0E00-0000B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xmlns="" id="{00000000-0008-0000-0E00-0000B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xmlns="" id="{00000000-0008-0000-0E00-0000B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91" name="Text Box 15">
          <a:extLst>
            <a:ext uri="{FF2B5EF4-FFF2-40B4-BE49-F238E27FC236}">
              <a16:creationId xmlns:a16="http://schemas.microsoft.com/office/drawing/2014/main" xmlns="" id="{00000000-0008-0000-0E00-0000B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xmlns="" id="{00000000-0008-0000-0E00-0000B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93" name="Text Box 15">
          <a:extLst>
            <a:ext uri="{FF2B5EF4-FFF2-40B4-BE49-F238E27FC236}">
              <a16:creationId xmlns:a16="http://schemas.microsoft.com/office/drawing/2014/main" xmlns="" id="{00000000-0008-0000-0E00-0000B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94" name="Text Box 15">
          <a:extLst>
            <a:ext uri="{FF2B5EF4-FFF2-40B4-BE49-F238E27FC236}">
              <a16:creationId xmlns:a16="http://schemas.microsoft.com/office/drawing/2014/main" xmlns="" id="{00000000-0008-0000-0E00-0000B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xmlns="" id="{00000000-0008-0000-0E00-0000B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xmlns="" id="{00000000-0008-0000-0E00-0000B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97" name="Text Box 15">
          <a:extLst>
            <a:ext uri="{FF2B5EF4-FFF2-40B4-BE49-F238E27FC236}">
              <a16:creationId xmlns:a16="http://schemas.microsoft.com/office/drawing/2014/main" xmlns="" id="{00000000-0008-0000-0E00-0000B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98" name="Text Box 15">
          <a:extLst>
            <a:ext uri="{FF2B5EF4-FFF2-40B4-BE49-F238E27FC236}">
              <a16:creationId xmlns:a16="http://schemas.microsoft.com/office/drawing/2014/main" xmlns="" id="{00000000-0008-0000-0E00-0000B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699" name="Text Box 15">
          <a:extLst>
            <a:ext uri="{FF2B5EF4-FFF2-40B4-BE49-F238E27FC236}">
              <a16:creationId xmlns:a16="http://schemas.microsoft.com/office/drawing/2014/main" xmlns="" id="{00000000-0008-0000-0E00-0000B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xmlns="" id="{00000000-0008-0000-0E00-0000B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xmlns="" id="{00000000-0008-0000-0E00-0000B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xmlns="" id="{00000000-0008-0000-0E00-0000B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xmlns="" id="{00000000-0008-0000-0E00-0000B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04" name="Text Box 15">
          <a:extLst>
            <a:ext uri="{FF2B5EF4-FFF2-40B4-BE49-F238E27FC236}">
              <a16:creationId xmlns:a16="http://schemas.microsoft.com/office/drawing/2014/main" xmlns="" id="{00000000-0008-0000-0E00-0000C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xmlns="" id="{00000000-0008-0000-0E00-0000C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06" name="Text Box 15">
          <a:extLst>
            <a:ext uri="{FF2B5EF4-FFF2-40B4-BE49-F238E27FC236}">
              <a16:creationId xmlns:a16="http://schemas.microsoft.com/office/drawing/2014/main" xmlns="" id="{00000000-0008-0000-0E00-0000C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xmlns="" id="{00000000-0008-0000-0E00-0000C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xmlns="" id="{00000000-0008-0000-0E00-0000C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xmlns="" id="{00000000-0008-0000-0E00-0000C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xmlns="" id="{00000000-0008-0000-0E00-0000C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xmlns="" id="{00000000-0008-0000-0E00-0000C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12" name="Text Box 15">
          <a:extLst>
            <a:ext uri="{FF2B5EF4-FFF2-40B4-BE49-F238E27FC236}">
              <a16:creationId xmlns:a16="http://schemas.microsoft.com/office/drawing/2014/main" xmlns="" id="{00000000-0008-0000-0E00-0000C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xmlns="" id="{00000000-0008-0000-0E00-0000C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xmlns="" id="{00000000-0008-0000-0E00-0000C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xmlns="" id="{00000000-0008-0000-0E00-0000C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16" name="Text Box 15">
          <a:extLst>
            <a:ext uri="{FF2B5EF4-FFF2-40B4-BE49-F238E27FC236}">
              <a16:creationId xmlns:a16="http://schemas.microsoft.com/office/drawing/2014/main" xmlns="" id="{00000000-0008-0000-0E00-0000C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xmlns="" id="{00000000-0008-0000-0E00-0000C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18" name="Text Box 15">
          <a:extLst>
            <a:ext uri="{FF2B5EF4-FFF2-40B4-BE49-F238E27FC236}">
              <a16:creationId xmlns:a16="http://schemas.microsoft.com/office/drawing/2014/main" xmlns="" id="{00000000-0008-0000-0E00-0000C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xmlns="" id="{00000000-0008-0000-0E00-0000C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20" name="Text Box 15">
          <a:extLst>
            <a:ext uri="{FF2B5EF4-FFF2-40B4-BE49-F238E27FC236}">
              <a16:creationId xmlns:a16="http://schemas.microsoft.com/office/drawing/2014/main" xmlns="" id="{00000000-0008-0000-0E00-0000D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xmlns="" id="{00000000-0008-0000-0E00-0000D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22" name="Text Box 15">
          <a:extLst>
            <a:ext uri="{FF2B5EF4-FFF2-40B4-BE49-F238E27FC236}">
              <a16:creationId xmlns:a16="http://schemas.microsoft.com/office/drawing/2014/main" xmlns="" id="{00000000-0008-0000-0E00-0000D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xmlns="" id="{00000000-0008-0000-0E00-0000D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xmlns="" id="{00000000-0008-0000-0E00-0000D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xmlns="" id="{00000000-0008-0000-0E00-0000D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26" name="Text Box 15">
          <a:extLst>
            <a:ext uri="{FF2B5EF4-FFF2-40B4-BE49-F238E27FC236}">
              <a16:creationId xmlns:a16="http://schemas.microsoft.com/office/drawing/2014/main" xmlns="" id="{00000000-0008-0000-0E00-0000D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xmlns="" id="{00000000-0008-0000-0E00-0000D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28" name="Text Box 15">
          <a:extLst>
            <a:ext uri="{FF2B5EF4-FFF2-40B4-BE49-F238E27FC236}">
              <a16:creationId xmlns:a16="http://schemas.microsoft.com/office/drawing/2014/main" xmlns="" id="{00000000-0008-0000-0E00-0000D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xmlns="" id="{00000000-0008-0000-0E00-0000D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xmlns="" id="{00000000-0008-0000-0E00-0000D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xmlns="" id="{00000000-0008-0000-0E00-0000D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xmlns="" id="{00000000-0008-0000-0E00-0000D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xmlns="" id="{00000000-0008-0000-0E00-0000D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xmlns="" id="{00000000-0008-0000-0E00-0000D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xmlns="" id="{00000000-0008-0000-0E00-0000D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xmlns="" id="{00000000-0008-0000-0E00-0000E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xmlns="" id="{00000000-0008-0000-0E00-0000E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xmlns="" id="{00000000-0008-0000-0E00-0000E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xmlns="" id="{00000000-0008-0000-0E00-0000E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xmlns="" id="{00000000-0008-0000-0E00-0000E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xmlns="" id="{00000000-0008-0000-0E00-0000E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42" name="Text Box 15">
          <a:extLst>
            <a:ext uri="{FF2B5EF4-FFF2-40B4-BE49-F238E27FC236}">
              <a16:creationId xmlns:a16="http://schemas.microsoft.com/office/drawing/2014/main" xmlns="" id="{00000000-0008-0000-0E00-0000E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xmlns="" id="{00000000-0008-0000-0E00-0000E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xmlns="" id="{00000000-0008-0000-0E00-0000E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xmlns="" id="{00000000-0008-0000-0E00-0000E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46" name="Text Box 15">
          <a:extLst>
            <a:ext uri="{FF2B5EF4-FFF2-40B4-BE49-F238E27FC236}">
              <a16:creationId xmlns:a16="http://schemas.microsoft.com/office/drawing/2014/main" xmlns="" id="{00000000-0008-0000-0E00-0000E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xmlns="" id="{00000000-0008-0000-0E00-0000E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xmlns="" id="{00000000-0008-0000-0E00-0000E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xmlns="" id="{00000000-0008-0000-0E00-0000E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50" name="Text Box 15">
          <a:extLst>
            <a:ext uri="{FF2B5EF4-FFF2-40B4-BE49-F238E27FC236}">
              <a16:creationId xmlns:a16="http://schemas.microsoft.com/office/drawing/2014/main" xmlns="" id="{00000000-0008-0000-0E00-0000E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xmlns="" id="{00000000-0008-0000-0E00-0000E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52" name="Text Box 15">
          <a:extLst>
            <a:ext uri="{FF2B5EF4-FFF2-40B4-BE49-F238E27FC236}">
              <a16:creationId xmlns:a16="http://schemas.microsoft.com/office/drawing/2014/main" xmlns="" id="{00000000-0008-0000-0E00-0000F0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xmlns="" id="{00000000-0008-0000-0E00-0000F1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54" name="Text Box 15">
          <a:extLst>
            <a:ext uri="{FF2B5EF4-FFF2-40B4-BE49-F238E27FC236}">
              <a16:creationId xmlns:a16="http://schemas.microsoft.com/office/drawing/2014/main" xmlns="" id="{00000000-0008-0000-0E00-0000F2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xmlns="" id="{00000000-0008-0000-0E00-0000F3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xmlns="" id="{00000000-0008-0000-0E00-0000F4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xmlns="" id="{00000000-0008-0000-0E00-0000F5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xmlns="" id="{00000000-0008-0000-0E00-0000F6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xmlns="" id="{00000000-0008-0000-0E00-0000F7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xmlns="" id="{00000000-0008-0000-0E00-0000F8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xmlns="" id="{00000000-0008-0000-0E00-0000F9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62" name="Text Box 15">
          <a:extLst>
            <a:ext uri="{FF2B5EF4-FFF2-40B4-BE49-F238E27FC236}">
              <a16:creationId xmlns:a16="http://schemas.microsoft.com/office/drawing/2014/main" xmlns="" id="{00000000-0008-0000-0E00-0000FA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xmlns="" id="{00000000-0008-0000-0E00-0000FB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xmlns="" id="{00000000-0008-0000-0E00-0000FC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xmlns="" id="{00000000-0008-0000-0E00-0000FD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66" name="Text Box 15">
          <a:extLst>
            <a:ext uri="{FF2B5EF4-FFF2-40B4-BE49-F238E27FC236}">
              <a16:creationId xmlns:a16="http://schemas.microsoft.com/office/drawing/2014/main" xmlns="" id="{00000000-0008-0000-0E00-0000FE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xmlns="" id="{00000000-0008-0000-0E00-0000FF02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xmlns="" id="{00000000-0008-0000-0E00-000000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xmlns="" id="{00000000-0008-0000-0E00-000001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xmlns="" id="{00000000-0008-0000-0E00-000002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xmlns="" id="{00000000-0008-0000-0E00-000003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xmlns="" id="{00000000-0008-0000-0E00-000004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xmlns="" id="{00000000-0008-0000-0E00-000005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74" name="Text Box 15">
          <a:extLst>
            <a:ext uri="{FF2B5EF4-FFF2-40B4-BE49-F238E27FC236}">
              <a16:creationId xmlns:a16="http://schemas.microsoft.com/office/drawing/2014/main" xmlns="" id="{00000000-0008-0000-0E00-000006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xmlns="" id="{00000000-0008-0000-0E00-000007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xmlns="" id="{00000000-0008-0000-0E00-000008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xmlns="" id="{00000000-0008-0000-0E00-000009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78" name="Text Box 15">
          <a:extLst>
            <a:ext uri="{FF2B5EF4-FFF2-40B4-BE49-F238E27FC236}">
              <a16:creationId xmlns:a16="http://schemas.microsoft.com/office/drawing/2014/main" xmlns="" id="{00000000-0008-0000-0E00-00000A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xmlns="" id="{00000000-0008-0000-0E00-00000B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80" name="Text Box 15">
          <a:extLst>
            <a:ext uri="{FF2B5EF4-FFF2-40B4-BE49-F238E27FC236}">
              <a16:creationId xmlns:a16="http://schemas.microsoft.com/office/drawing/2014/main" xmlns="" id="{00000000-0008-0000-0E00-00000C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xmlns="" id="{00000000-0008-0000-0E00-00000D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xmlns="" id="{00000000-0008-0000-0E00-00000E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xmlns="" id="{00000000-0008-0000-0E00-00000F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84" name="Text Box 15">
          <a:extLst>
            <a:ext uri="{FF2B5EF4-FFF2-40B4-BE49-F238E27FC236}">
              <a16:creationId xmlns:a16="http://schemas.microsoft.com/office/drawing/2014/main" xmlns="" id="{00000000-0008-0000-0E00-000010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xmlns="" id="{00000000-0008-0000-0E00-000011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86" name="Text Box 15">
          <a:extLst>
            <a:ext uri="{FF2B5EF4-FFF2-40B4-BE49-F238E27FC236}">
              <a16:creationId xmlns:a16="http://schemas.microsoft.com/office/drawing/2014/main" xmlns="" id="{00000000-0008-0000-0E00-000012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xmlns="" id="{00000000-0008-0000-0E00-000013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88" name="Text Box 15">
          <a:extLst>
            <a:ext uri="{FF2B5EF4-FFF2-40B4-BE49-F238E27FC236}">
              <a16:creationId xmlns:a16="http://schemas.microsoft.com/office/drawing/2014/main" xmlns="" id="{00000000-0008-0000-0E00-000014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xmlns="" id="{00000000-0008-0000-0E00-000015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90" name="Text Box 15">
          <a:extLst>
            <a:ext uri="{FF2B5EF4-FFF2-40B4-BE49-F238E27FC236}">
              <a16:creationId xmlns:a16="http://schemas.microsoft.com/office/drawing/2014/main" xmlns="" id="{00000000-0008-0000-0E00-000016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xmlns="" id="{00000000-0008-0000-0E00-000017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xmlns="" id="{00000000-0008-0000-0E00-000018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xmlns="" id="{00000000-0008-0000-0E00-000019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380</xdr:row>
      <xdr:rowOff>0</xdr:rowOff>
    </xdr:from>
    <xdr:ext cx="95250" cy="298995"/>
    <xdr:sp macro="" textlink="">
      <xdr:nvSpPr>
        <xdr:cNvPr id="794" name="Text Box 15">
          <a:extLst>
            <a:ext uri="{FF2B5EF4-FFF2-40B4-BE49-F238E27FC236}">
              <a16:creationId xmlns:a16="http://schemas.microsoft.com/office/drawing/2014/main" xmlns="" id="{00000000-0008-0000-0E00-00001A030000}"/>
            </a:ext>
          </a:extLst>
        </xdr:cNvPr>
        <xdr:cNvSpPr txBox="1">
          <a:spLocks noChangeArrowheads="1"/>
        </xdr:cNvSpPr>
      </xdr:nvSpPr>
      <xdr:spPr bwMode="auto">
        <a:xfrm>
          <a:off x="1800225" y="269290800"/>
          <a:ext cx="95250" cy="29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Users\Luis%20Calderon\Documents\Trabajos\ANALISISDECOSTOS\BASE%20DE%20DATOS%20ANALISI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%20de%20red%20de%20costos%20(ervita)/carpeta%20de%20maria.morales/2009/SAMANA/Documents%20and%20Settings/Achilles_/My%20Documents/Ampliacion/Estudos%20mar&#231;o-05/Documents%20and%20Settings/Achilles_/My%20Documents/Compartido/Moreno/Plano%20de%20Conta/PROYECTO%20AQN-WC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Compartidos%20Evaluacion%20y%20Costo/CARPETA%202015/MEYVER/ANALISIS%20DE%20COSTOS%20SIMO%20201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proj_int\Hydro-Int-Projets%20Sp&#233;ciaux\1.%20Pays\Rep.%20Dominicaine\7%20Town%20-%202010\Chiffrage\Chiffrage\Complet\APU%20CIVIL%20WORKS%20ACUEDUCTO%20PERAVIA_sour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>
        <row r="13">
          <cell r="I13">
            <v>5208.2</v>
          </cell>
        </row>
      </sheetData>
      <sheetData sheetId="1">
        <row r="39">
          <cell r="G39">
            <v>37.200000000000003</v>
          </cell>
        </row>
      </sheetData>
      <sheetData sheetId="2"/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/>
      <sheetData sheetId="12"/>
      <sheetData sheetId="13">
        <row r="39">
          <cell r="G39">
            <v>37.200000000000003</v>
          </cell>
        </row>
      </sheetData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Programa_de_Trabajo"/>
      <sheetName val="Uso_de_Equipos"/>
      <sheetName val="Cargas Sociales"/>
      <sheetName val="Analisis Unit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27">
          <cell r="E627">
            <v>521.90770500000008</v>
          </cell>
        </row>
        <row r="660">
          <cell r="E660">
            <v>6.72</v>
          </cell>
        </row>
        <row r="811">
          <cell r="E811">
            <v>30.74</v>
          </cell>
        </row>
        <row r="816">
          <cell r="E816">
            <v>38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51">
          <cell r="D51">
            <v>853.71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 (FASES C,D,F)"/>
      <sheetName val="OFERTA D.7"/>
      <sheetName val="OFERTA (FASE T)"/>
      <sheetName val="Prelim."/>
      <sheetName val="Mov Tierra"/>
      <sheetName val="Horm."/>
      <sheetName val="Acero"/>
      <sheetName val="Mort y H.S."/>
      <sheetName val="Terminaciones"/>
      <sheetName val="Puertas y Vent."/>
      <sheetName val="Elect - Sanit"/>
      <sheetName val="Verja Per. - Varios"/>
      <sheetName val="Pilotillo"/>
      <sheetName val="Asfaltado"/>
      <sheetName val="APU Tubos"/>
      <sheetName val="APU Acces Acero"/>
      <sheetName val="APU Acces HD"/>
      <sheetName val="APU Acces PVC"/>
      <sheetName val="APU Valvulas"/>
      <sheetName val="Reg. 3.35x3.35x2.7"/>
      <sheetName val="Analisis DCI"/>
      <sheetName val="Mat."/>
      <sheetName val="Mat.2"/>
      <sheetName val="Mat.3"/>
      <sheetName val="M.O. y Eq."/>
      <sheetName val="M.O. y Eq.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  <sheetName val="A-civil"/>
      <sheetName val="MOV"/>
      <sheetName val="CAMPAMENTO2"/>
      <sheetName val="ingenieria"/>
      <sheetName val="MANT.TRANSITO"/>
      <sheetName val="Analisis de Costos Acera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1">
          <cell r="G11">
            <v>250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4"/>
  <sheetViews>
    <sheetView showGridLines="0" showZeros="0" tabSelected="1" view="pageBreakPreview" zoomScaleNormal="100" zoomScaleSheetLayoutView="100" workbookViewId="0">
      <selection sqref="A1:F1"/>
    </sheetView>
  </sheetViews>
  <sheetFormatPr baseColWidth="10" defaultColWidth="11.42578125" defaultRowHeight="12.75" x14ac:dyDescent="0.25"/>
  <cols>
    <col min="1" max="1" width="7.7109375" style="10" customWidth="1"/>
    <col min="2" max="2" width="50.42578125" style="10" customWidth="1"/>
    <col min="3" max="3" width="12" style="24" customWidth="1"/>
    <col min="4" max="4" width="9.140625" style="25" customWidth="1"/>
    <col min="5" max="5" width="13.85546875" style="26" customWidth="1"/>
    <col min="6" max="6" width="16.5703125" style="26" customWidth="1"/>
    <col min="7" max="7" width="10.85546875" style="10" customWidth="1"/>
    <col min="8" max="8" width="6.85546875" style="10" customWidth="1"/>
    <col min="9" max="9" width="13.42578125" style="10" customWidth="1"/>
    <col min="10" max="10" width="15.42578125" style="10" customWidth="1"/>
    <col min="11" max="11" width="16.7109375" style="10" customWidth="1"/>
    <col min="12" max="12" width="11.5703125" style="10" bestFit="1" customWidth="1"/>
    <col min="13" max="260" width="11.42578125" style="10"/>
    <col min="261" max="261" width="7.7109375" style="10" customWidth="1"/>
    <col min="262" max="262" width="48.7109375" style="10" customWidth="1"/>
    <col min="263" max="263" width="10.85546875" style="10" customWidth="1"/>
    <col min="264" max="264" width="6.85546875" style="10" customWidth="1"/>
    <col min="265" max="265" width="13.42578125" style="10" customWidth="1"/>
    <col min="266" max="266" width="15.42578125" style="10" customWidth="1"/>
    <col min="267" max="267" width="16.7109375" style="10" customWidth="1"/>
    <col min="268" max="268" width="11.5703125" style="10" bestFit="1" customWidth="1"/>
    <col min="269" max="516" width="11.42578125" style="10"/>
    <col min="517" max="517" width="7.7109375" style="10" customWidth="1"/>
    <col min="518" max="518" width="48.7109375" style="10" customWidth="1"/>
    <col min="519" max="519" width="10.85546875" style="10" customWidth="1"/>
    <col min="520" max="520" width="6.85546875" style="10" customWidth="1"/>
    <col min="521" max="521" width="13.42578125" style="10" customWidth="1"/>
    <col min="522" max="522" width="15.42578125" style="10" customWidth="1"/>
    <col min="523" max="523" width="16.7109375" style="10" customWidth="1"/>
    <col min="524" max="524" width="11.5703125" style="10" bestFit="1" customWidth="1"/>
    <col min="525" max="772" width="11.42578125" style="10"/>
    <col min="773" max="773" width="7.7109375" style="10" customWidth="1"/>
    <col min="774" max="774" width="48.7109375" style="10" customWidth="1"/>
    <col min="775" max="775" width="10.85546875" style="10" customWidth="1"/>
    <col min="776" max="776" width="6.85546875" style="10" customWidth="1"/>
    <col min="777" max="777" width="13.42578125" style="10" customWidth="1"/>
    <col min="778" max="778" width="15.42578125" style="10" customWidth="1"/>
    <col min="779" max="779" width="16.7109375" style="10" customWidth="1"/>
    <col min="780" max="780" width="11.5703125" style="10" bestFit="1" customWidth="1"/>
    <col min="781" max="1028" width="11.42578125" style="10"/>
    <col min="1029" max="1029" width="7.7109375" style="10" customWidth="1"/>
    <col min="1030" max="1030" width="48.7109375" style="10" customWidth="1"/>
    <col min="1031" max="1031" width="10.85546875" style="10" customWidth="1"/>
    <col min="1032" max="1032" width="6.85546875" style="10" customWidth="1"/>
    <col min="1033" max="1033" width="13.42578125" style="10" customWidth="1"/>
    <col min="1034" max="1034" width="15.42578125" style="10" customWidth="1"/>
    <col min="1035" max="1035" width="16.7109375" style="10" customWidth="1"/>
    <col min="1036" max="1036" width="11.5703125" style="10" bestFit="1" customWidth="1"/>
    <col min="1037" max="1284" width="11.42578125" style="10"/>
    <col min="1285" max="1285" width="7.7109375" style="10" customWidth="1"/>
    <col min="1286" max="1286" width="48.7109375" style="10" customWidth="1"/>
    <col min="1287" max="1287" width="10.85546875" style="10" customWidth="1"/>
    <col min="1288" max="1288" width="6.85546875" style="10" customWidth="1"/>
    <col min="1289" max="1289" width="13.42578125" style="10" customWidth="1"/>
    <col min="1290" max="1290" width="15.42578125" style="10" customWidth="1"/>
    <col min="1291" max="1291" width="16.7109375" style="10" customWidth="1"/>
    <col min="1292" max="1292" width="11.5703125" style="10" bestFit="1" customWidth="1"/>
    <col min="1293" max="1540" width="11.42578125" style="10"/>
    <col min="1541" max="1541" width="7.7109375" style="10" customWidth="1"/>
    <col min="1542" max="1542" width="48.7109375" style="10" customWidth="1"/>
    <col min="1543" max="1543" width="10.85546875" style="10" customWidth="1"/>
    <col min="1544" max="1544" width="6.85546875" style="10" customWidth="1"/>
    <col min="1545" max="1545" width="13.42578125" style="10" customWidth="1"/>
    <col min="1546" max="1546" width="15.42578125" style="10" customWidth="1"/>
    <col min="1547" max="1547" width="16.7109375" style="10" customWidth="1"/>
    <col min="1548" max="1548" width="11.5703125" style="10" bestFit="1" customWidth="1"/>
    <col min="1549" max="1796" width="11.42578125" style="10"/>
    <col min="1797" max="1797" width="7.7109375" style="10" customWidth="1"/>
    <col min="1798" max="1798" width="48.7109375" style="10" customWidth="1"/>
    <col min="1799" max="1799" width="10.85546875" style="10" customWidth="1"/>
    <col min="1800" max="1800" width="6.85546875" style="10" customWidth="1"/>
    <col min="1801" max="1801" width="13.42578125" style="10" customWidth="1"/>
    <col min="1802" max="1802" width="15.42578125" style="10" customWidth="1"/>
    <col min="1803" max="1803" width="16.7109375" style="10" customWidth="1"/>
    <col min="1804" max="1804" width="11.5703125" style="10" bestFit="1" customWidth="1"/>
    <col min="1805" max="2052" width="11.42578125" style="10"/>
    <col min="2053" max="2053" width="7.7109375" style="10" customWidth="1"/>
    <col min="2054" max="2054" width="48.7109375" style="10" customWidth="1"/>
    <col min="2055" max="2055" width="10.85546875" style="10" customWidth="1"/>
    <col min="2056" max="2056" width="6.85546875" style="10" customWidth="1"/>
    <col min="2057" max="2057" width="13.42578125" style="10" customWidth="1"/>
    <col min="2058" max="2058" width="15.42578125" style="10" customWidth="1"/>
    <col min="2059" max="2059" width="16.7109375" style="10" customWidth="1"/>
    <col min="2060" max="2060" width="11.5703125" style="10" bestFit="1" customWidth="1"/>
    <col min="2061" max="2308" width="11.42578125" style="10"/>
    <col min="2309" max="2309" width="7.7109375" style="10" customWidth="1"/>
    <col min="2310" max="2310" width="48.7109375" style="10" customWidth="1"/>
    <col min="2311" max="2311" width="10.85546875" style="10" customWidth="1"/>
    <col min="2312" max="2312" width="6.85546875" style="10" customWidth="1"/>
    <col min="2313" max="2313" width="13.42578125" style="10" customWidth="1"/>
    <col min="2314" max="2314" width="15.42578125" style="10" customWidth="1"/>
    <col min="2315" max="2315" width="16.7109375" style="10" customWidth="1"/>
    <col min="2316" max="2316" width="11.5703125" style="10" bestFit="1" customWidth="1"/>
    <col min="2317" max="2564" width="11.42578125" style="10"/>
    <col min="2565" max="2565" width="7.7109375" style="10" customWidth="1"/>
    <col min="2566" max="2566" width="48.7109375" style="10" customWidth="1"/>
    <col min="2567" max="2567" width="10.85546875" style="10" customWidth="1"/>
    <col min="2568" max="2568" width="6.85546875" style="10" customWidth="1"/>
    <col min="2569" max="2569" width="13.42578125" style="10" customWidth="1"/>
    <col min="2570" max="2570" width="15.42578125" style="10" customWidth="1"/>
    <col min="2571" max="2571" width="16.7109375" style="10" customWidth="1"/>
    <col min="2572" max="2572" width="11.5703125" style="10" bestFit="1" customWidth="1"/>
    <col min="2573" max="2820" width="11.42578125" style="10"/>
    <col min="2821" max="2821" width="7.7109375" style="10" customWidth="1"/>
    <col min="2822" max="2822" width="48.7109375" style="10" customWidth="1"/>
    <col min="2823" max="2823" width="10.85546875" style="10" customWidth="1"/>
    <col min="2824" max="2824" width="6.85546875" style="10" customWidth="1"/>
    <col min="2825" max="2825" width="13.42578125" style="10" customWidth="1"/>
    <col min="2826" max="2826" width="15.42578125" style="10" customWidth="1"/>
    <col min="2827" max="2827" width="16.7109375" style="10" customWidth="1"/>
    <col min="2828" max="2828" width="11.5703125" style="10" bestFit="1" customWidth="1"/>
    <col min="2829" max="3076" width="11.42578125" style="10"/>
    <col min="3077" max="3077" width="7.7109375" style="10" customWidth="1"/>
    <col min="3078" max="3078" width="48.7109375" style="10" customWidth="1"/>
    <col min="3079" max="3079" width="10.85546875" style="10" customWidth="1"/>
    <col min="3080" max="3080" width="6.85546875" style="10" customWidth="1"/>
    <col min="3081" max="3081" width="13.42578125" style="10" customWidth="1"/>
    <col min="3082" max="3082" width="15.42578125" style="10" customWidth="1"/>
    <col min="3083" max="3083" width="16.7109375" style="10" customWidth="1"/>
    <col min="3084" max="3084" width="11.5703125" style="10" bestFit="1" customWidth="1"/>
    <col min="3085" max="3332" width="11.42578125" style="10"/>
    <col min="3333" max="3333" width="7.7109375" style="10" customWidth="1"/>
    <col min="3334" max="3334" width="48.7109375" style="10" customWidth="1"/>
    <col min="3335" max="3335" width="10.85546875" style="10" customWidth="1"/>
    <col min="3336" max="3336" width="6.85546875" style="10" customWidth="1"/>
    <col min="3337" max="3337" width="13.42578125" style="10" customWidth="1"/>
    <col min="3338" max="3338" width="15.42578125" style="10" customWidth="1"/>
    <col min="3339" max="3339" width="16.7109375" style="10" customWidth="1"/>
    <col min="3340" max="3340" width="11.5703125" style="10" bestFit="1" customWidth="1"/>
    <col min="3341" max="3588" width="11.42578125" style="10"/>
    <col min="3589" max="3589" width="7.7109375" style="10" customWidth="1"/>
    <col min="3590" max="3590" width="48.7109375" style="10" customWidth="1"/>
    <col min="3591" max="3591" width="10.85546875" style="10" customWidth="1"/>
    <col min="3592" max="3592" width="6.85546875" style="10" customWidth="1"/>
    <col min="3593" max="3593" width="13.42578125" style="10" customWidth="1"/>
    <col min="3594" max="3594" width="15.42578125" style="10" customWidth="1"/>
    <col min="3595" max="3595" width="16.7109375" style="10" customWidth="1"/>
    <col min="3596" max="3596" width="11.5703125" style="10" bestFit="1" customWidth="1"/>
    <col min="3597" max="3844" width="11.42578125" style="10"/>
    <col min="3845" max="3845" width="7.7109375" style="10" customWidth="1"/>
    <col min="3846" max="3846" width="48.7109375" style="10" customWidth="1"/>
    <col min="3847" max="3847" width="10.85546875" style="10" customWidth="1"/>
    <col min="3848" max="3848" width="6.85546875" style="10" customWidth="1"/>
    <col min="3849" max="3849" width="13.42578125" style="10" customWidth="1"/>
    <col min="3850" max="3850" width="15.42578125" style="10" customWidth="1"/>
    <col min="3851" max="3851" width="16.7109375" style="10" customWidth="1"/>
    <col min="3852" max="3852" width="11.5703125" style="10" bestFit="1" customWidth="1"/>
    <col min="3853" max="4100" width="11.42578125" style="10"/>
    <col min="4101" max="4101" width="7.7109375" style="10" customWidth="1"/>
    <col min="4102" max="4102" width="48.7109375" style="10" customWidth="1"/>
    <col min="4103" max="4103" width="10.85546875" style="10" customWidth="1"/>
    <col min="4104" max="4104" width="6.85546875" style="10" customWidth="1"/>
    <col min="4105" max="4105" width="13.42578125" style="10" customWidth="1"/>
    <col min="4106" max="4106" width="15.42578125" style="10" customWidth="1"/>
    <col min="4107" max="4107" width="16.7109375" style="10" customWidth="1"/>
    <col min="4108" max="4108" width="11.5703125" style="10" bestFit="1" customWidth="1"/>
    <col min="4109" max="4356" width="11.42578125" style="10"/>
    <col min="4357" max="4357" width="7.7109375" style="10" customWidth="1"/>
    <col min="4358" max="4358" width="48.7109375" style="10" customWidth="1"/>
    <col min="4359" max="4359" width="10.85546875" style="10" customWidth="1"/>
    <col min="4360" max="4360" width="6.85546875" style="10" customWidth="1"/>
    <col min="4361" max="4361" width="13.42578125" style="10" customWidth="1"/>
    <col min="4362" max="4362" width="15.42578125" style="10" customWidth="1"/>
    <col min="4363" max="4363" width="16.7109375" style="10" customWidth="1"/>
    <col min="4364" max="4364" width="11.5703125" style="10" bestFit="1" customWidth="1"/>
    <col min="4365" max="4612" width="11.42578125" style="10"/>
    <col min="4613" max="4613" width="7.7109375" style="10" customWidth="1"/>
    <col min="4614" max="4614" width="48.7109375" style="10" customWidth="1"/>
    <col min="4615" max="4615" width="10.85546875" style="10" customWidth="1"/>
    <col min="4616" max="4616" width="6.85546875" style="10" customWidth="1"/>
    <col min="4617" max="4617" width="13.42578125" style="10" customWidth="1"/>
    <col min="4618" max="4618" width="15.42578125" style="10" customWidth="1"/>
    <col min="4619" max="4619" width="16.7109375" style="10" customWidth="1"/>
    <col min="4620" max="4620" width="11.5703125" style="10" bestFit="1" customWidth="1"/>
    <col min="4621" max="4868" width="11.42578125" style="10"/>
    <col min="4869" max="4869" width="7.7109375" style="10" customWidth="1"/>
    <col min="4870" max="4870" width="48.7109375" style="10" customWidth="1"/>
    <col min="4871" max="4871" width="10.85546875" style="10" customWidth="1"/>
    <col min="4872" max="4872" width="6.85546875" style="10" customWidth="1"/>
    <col min="4873" max="4873" width="13.42578125" style="10" customWidth="1"/>
    <col min="4874" max="4874" width="15.42578125" style="10" customWidth="1"/>
    <col min="4875" max="4875" width="16.7109375" style="10" customWidth="1"/>
    <col min="4876" max="4876" width="11.5703125" style="10" bestFit="1" customWidth="1"/>
    <col min="4877" max="5124" width="11.42578125" style="10"/>
    <col min="5125" max="5125" width="7.7109375" style="10" customWidth="1"/>
    <col min="5126" max="5126" width="48.7109375" style="10" customWidth="1"/>
    <col min="5127" max="5127" width="10.85546875" style="10" customWidth="1"/>
    <col min="5128" max="5128" width="6.85546875" style="10" customWidth="1"/>
    <col min="5129" max="5129" width="13.42578125" style="10" customWidth="1"/>
    <col min="5130" max="5130" width="15.42578125" style="10" customWidth="1"/>
    <col min="5131" max="5131" width="16.7109375" style="10" customWidth="1"/>
    <col min="5132" max="5132" width="11.5703125" style="10" bestFit="1" customWidth="1"/>
    <col min="5133" max="5380" width="11.42578125" style="10"/>
    <col min="5381" max="5381" width="7.7109375" style="10" customWidth="1"/>
    <col min="5382" max="5382" width="48.7109375" style="10" customWidth="1"/>
    <col min="5383" max="5383" width="10.85546875" style="10" customWidth="1"/>
    <col min="5384" max="5384" width="6.85546875" style="10" customWidth="1"/>
    <col min="5385" max="5385" width="13.42578125" style="10" customWidth="1"/>
    <col min="5386" max="5386" width="15.42578125" style="10" customWidth="1"/>
    <col min="5387" max="5387" width="16.7109375" style="10" customWidth="1"/>
    <col min="5388" max="5388" width="11.5703125" style="10" bestFit="1" customWidth="1"/>
    <col min="5389" max="5636" width="11.42578125" style="10"/>
    <col min="5637" max="5637" width="7.7109375" style="10" customWidth="1"/>
    <col min="5638" max="5638" width="48.7109375" style="10" customWidth="1"/>
    <col min="5639" max="5639" width="10.85546875" style="10" customWidth="1"/>
    <col min="5640" max="5640" width="6.85546875" style="10" customWidth="1"/>
    <col min="5641" max="5641" width="13.42578125" style="10" customWidth="1"/>
    <col min="5642" max="5642" width="15.42578125" style="10" customWidth="1"/>
    <col min="5643" max="5643" width="16.7109375" style="10" customWidth="1"/>
    <col min="5644" max="5644" width="11.5703125" style="10" bestFit="1" customWidth="1"/>
    <col min="5645" max="5892" width="11.42578125" style="10"/>
    <col min="5893" max="5893" width="7.7109375" style="10" customWidth="1"/>
    <col min="5894" max="5894" width="48.7109375" style="10" customWidth="1"/>
    <col min="5895" max="5895" width="10.85546875" style="10" customWidth="1"/>
    <col min="5896" max="5896" width="6.85546875" style="10" customWidth="1"/>
    <col min="5897" max="5897" width="13.42578125" style="10" customWidth="1"/>
    <col min="5898" max="5898" width="15.42578125" style="10" customWidth="1"/>
    <col min="5899" max="5899" width="16.7109375" style="10" customWidth="1"/>
    <col min="5900" max="5900" width="11.5703125" style="10" bestFit="1" customWidth="1"/>
    <col min="5901" max="6148" width="11.42578125" style="10"/>
    <col min="6149" max="6149" width="7.7109375" style="10" customWidth="1"/>
    <col min="6150" max="6150" width="48.7109375" style="10" customWidth="1"/>
    <col min="6151" max="6151" width="10.85546875" style="10" customWidth="1"/>
    <col min="6152" max="6152" width="6.85546875" style="10" customWidth="1"/>
    <col min="6153" max="6153" width="13.42578125" style="10" customWidth="1"/>
    <col min="6154" max="6154" width="15.42578125" style="10" customWidth="1"/>
    <col min="6155" max="6155" width="16.7109375" style="10" customWidth="1"/>
    <col min="6156" max="6156" width="11.5703125" style="10" bestFit="1" customWidth="1"/>
    <col min="6157" max="6404" width="11.42578125" style="10"/>
    <col min="6405" max="6405" width="7.7109375" style="10" customWidth="1"/>
    <col min="6406" max="6406" width="48.7109375" style="10" customWidth="1"/>
    <col min="6407" max="6407" width="10.85546875" style="10" customWidth="1"/>
    <col min="6408" max="6408" width="6.85546875" style="10" customWidth="1"/>
    <col min="6409" max="6409" width="13.42578125" style="10" customWidth="1"/>
    <col min="6410" max="6410" width="15.42578125" style="10" customWidth="1"/>
    <col min="6411" max="6411" width="16.7109375" style="10" customWidth="1"/>
    <col min="6412" max="6412" width="11.5703125" style="10" bestFit="1" customWidth="1"/>
    <col min="6413" max="6660" width="11.42578125" style="10"/>
    <col min="6661" max="6661" width="7.7109375" style="10" customWidth="1"/>
    <col min="6662" max="6662" width="48.7109375" style="10" customWidth="1"/>
    <col min="6663" max="6663" width="10.85546875" style="10" customWidth="1"/>
    <col min="6664" max="6664" width="6.85546875" style="10" customWidth="1"/>
    <col min="6665" max="6665" width="13.42578125" style="10" customWidth="1"/>
    <col min="6666" max="6666" width="15.42578125" style="10" customWidth="1"/>
    <col min="6667" max="6667" width="16.7109375" style="10" customWidth="1"/>
    <col min="6668" max="6668" width="11.5703125" style="10" bestFit="1" customWidth="1"/>
    <col min="6669" max="6916" width="11.42578125" style="10"/>
    <col min="6917" max="6917" width="7.7109375" style="10" customWidth="1"/>
    <col min="6918" max="6918" width="48.7109375" style="10" customWidth="1"/>
    <col min="6919" max="6919" width="10.85546875" style="10" customWidth="1"/>
    <col min="6920" max="6920" width="6.85546875" style="10" customWidth="1"/>
    <col min="6921" max="6921" width="13.42578125" style="10" customWidth="1"/>
    <col min="6922" max="6922" width="15.42578125" style="10" customWidth="1"/>
    <col min="6923" max="6923" width="16.7109375" style="10" customWidth="1"/>
    <col min="6924" max="6924" width="11.5703125" style="10" bestFit="1" customWidth="1"/>
    <col min="6925" max="7172" width="11.42578125" style="10"/>
    <col min="7173" max="7173" width="7.7109375" style="10" customWidth="1"/>
    <col min="7174" max="7174" width="48.7109375" style="10" customWidth="1"/>
    <col min="7175" max="7175" width="10.85546875" style="10" customWidth="1"/>
    <col min="7176" max="7176" width="6.85546875" style="10" customWidth="1"/>
    <col min="7177" max="7177" width="13.42578125" style="10" customWidth="1"/>
    <col min="7178" max="7178" width="15.42578125" style="10" customWidth="1"/>
    <col min="7179" max="7179" width="16.7109375" style="10" customWidth="1"/>
    <col min="7180" max="7180" width="11.5703125" style="10" bestFit="1" customWidth="1"/>
    <col min="7181" max="7428" width="11.42578125" style="10"/>
    <col min="7429" max="7429" width="7.7109375" style="10" customWidth="1"/>
    <col min="7430" max="7430" width="48.7109375" style="10" customWidth="1"/>
    <col min="7431" max="7431" width="10.85546875" style="10" customWidth="1"/>
    <col min="7432" max="7432" width="6.85546875" style="10" customWidth="1"/>
    <col min="7433" max="7433" width="13.42578125" style="10" customWidth="1"/>
    <col min="7434" max="7434" width="15.42578125" style="10" customWidth="1"/>
    <col min="7435" max="7435" width="16.7109375" style="10" customWidth="1"/>
    <col min="7436" max="7436" width="11.5703125" style="10" bestFit="1" customWidth="1"/>
    <col min="7437" max="7684" width="11.42578125" style="10"/>
    <col min="7685" max="7685" width="7.7109375" style="10" customWidth="1"/>
    <col min="7686" max="7686" width="48.7109375" style="10" customWidth="1"/>
    <col min="7687" max="7687" width="10.85546875" style="10" customWidth="1"/>
    <col min="7688" max="7688" width="6.85546875" style="10" customWidth="1"/>
    <col min="7689" max="7689" width="13.42578125" style="10" customWidth="1"/>
    <col min="7690" max="7690" width="15.42578125" style="10" customWidth="1"/>
    <col min="7691" max="7691" width="16.7109375" style="10" customWidth="1"/>
    <col min="7692" max="7692" width="11.5703125" style="10" bestFit="1" customWidth="1"/>
    <col min="7693" max="7940" width="11.42578125" style="10"/>
    <col min="7941" max="7941" width="7.7109375" style="10" customWidth="1"/>
    <col min="7942" max="7942" width="48.7109375" style="10" customWidth="1"/>
    <col min="7943" max="7943" width="10.85546875" style="10" customWidth="1"/>
    <col min="7944" max="7944" width="6.85546875" style="10" customWidth="1"/>
    <col min="7945" max="7945" width="13.42578125" style="10" customWidth="1"/>
    <col min="7946" max="7946" width="15.42578125" style="10" customWidth="1"/>
    <col min="7947" max="7947" width="16.7109375" style="10" customWidth="1"/>
    <col min="7948" max="7948" width="11.5703125" style="10" bestFit="1" customWidth="1"/>
    <col min="7949" max="8196" width="11.42578125" style="10"/>
    <col min="8197" max="8197" width="7.7109375" style="10" customWidth="1"/>
    <col min="8198" max="8198" width="48.7109375" style="10" customWidth="1"/>
    <col min="8199" max="8199" width="10.85546875" style="10" customWidth="1"/>
    <col min="8200" max="8200" width="6.85546875" style="10" customWidth="1"/>
    <col min="8201" max="8201" width="13.42578125" style="10" customWidth="1"/>
    <col min="8202" max="8202" width="15.42578125" style="10" customWidth="1"/>
    <col min="8203" max="8203" width="16.7109375" style="10" customWidth="1"/>
    <col min="8204" max="8204" width="11.5703125" style="10" bestFit="1" customWidth="1"/>
    <col min="8205" max="8452" width="11.42578125" style="10"/>
    <col min="8453" max="8453" width="7.7109375" style="10" customWidth="1"/>
    <col min="8454" max="8454" width="48.7109375" style="10" customWidth="1"/>
    <col min="8455" max="8455" width="10.85546875" style="10" customWidth="1"/>
    <col min="8456" max="8456" width="6.85546875" style="10" customWidth="1"/>
    <col min="8457" max="8457" width="13.42578125" style="10" customWidth="1"/>
    <col min="8458" max="8458" width="15.42578125" style="10" customWidth="1"/>
    <col min="8459" max="8459" width="16.7109375" style="10" customWidth="1"/>
    <col min="8460" max="8460" width="11.5703125" style="10" bestFit="1" customWidth="1"/>
    <col min="8461" max="8708" width="11.42578125" style="10"/>
    <col min="8709" max="8709" width="7.7109375" style="10" customWidth="1"/>
    <col min="8710" max="8710" width="48.7109375" style="10" customWidth="1"/>
    <col min="8711" max="8711" width="10.85546875" style="10" customWidth="1"/>
    <col min="8712" max="8712" width="6.85546875" style="10" customWidth="1"/>
    <col min="8713" max="8713" width="13.42578125" style="10" customWidth="1"/>
    <col min="8714" max="8714" width="15.42578125" style="10" customWidth="1"/>
    <col min="8715" max="8715" width="16.7109375" style="10" customWidth="1"/>
    <col min="8716" max="8716" width="11.5703125" style="10" bestFit="1" customWidth="1"/>
    <col min="8717" max="8964" width="11.42578125" style="10"/>
    <col min="8965" max="8965" width="7.7109375" style="10" customWidth="1"/>
    <col min="8966" max="8966" width="48.7109375" style="10" customWidth="1"/>
    <col min="8967" max="8967" width="10.85546875" style="10" customWidth="1"/>
    <col min="8968" max="8968" width="6.85546875" style="10" customWidth="1"/>
    <col min="8969" max="8969" width="13.42578125" style="10" customWidth="1"/>
    <col min="8970" max="8970" width="15.42578125" style="10" customWidth="1"/>
    <col min="8971" max="8971" width="16.7109375" style="10" customWidth="1"/>
    <col min="8972" max="8972" width="11.5703125" style="10" bestFit="1" customWidth="1"/>
    <col min="8973" max="9220" width="11.42578125" style="10"/>
    <col min="9221" max="9221" width="7.7109375" style="10" customWidth="1"/>
    <col min="9222" max="9222" width="48.7109375" style="10" customWidth="1"/>
    <col min="9223" max="9223" width="10.85546875" style="10" customWidth="1"/>
    <col min="9224" max="9224" width="6.85546875" style="10" customWidth="1"/>
    <col min="9225" max="9225" width="13.42578125" style="10" customWidth="1"/>
    <col min="9226" max="9226" width="15.42578125" style="10" customWidth="1"/>
    <col min="9227" max="9227" width="16.7109375" style="10" customWidth="1"/>
    <col min="9228" max="9228" width="11.5703125" style="10" bestFit="1" customWidth="1"/>
    <col min="9229" max="9476" width="11.42578125" style="10"/>
    <col min="9477" max="9477" width="7.7109375" style="10" customWidth="1"/>
    <col min="9478" max="9478" width="48.7109375" style="10" customWidth="1"/>
    <col min="9479" max="9479" width="10.85546875" style="10" customWidth="1"/>
    <col min="9480" max="9480" width="6.85546875" style="10" customWidth="1"/>
    <col min="9481" max="9481" width="13.42578125" style="10" customWidth="1"/>
    <col min="9482" max="9482" width="15.42578125" style="10" customWidth="1"/>
    <col min="9483" max="9483" width="16.7109375" style="10" customWidth="1"/>
    <col min="9484" max="9484" width="11.5703125" style="10" bestFit="1" customWidth="1"/>
    <col min="9485" max="9732" width="11.42578125" style="10"/>
    <col min="9733" max="9733" width="7.7109375" style="10" customWidth="1"/>
    <col min="9734" max="9734" width="48.7109375" style="10" customWidth="1"/>
    <col min="9735" max="9735" width="10.85546875" style="10" customWidth="1"/>
    <col min="9736" max="9736" width="6.85546875" style="10" customWidth="1"/>
    <col min="9737" max="9737" width="13.42578125" style="10" customWidth="1"/>
    <col min="9738" max="9738" width="15.42578125" style="10" customWidth="1"/>
    <col min="9739" max="9739" width="16.7109375" style="10" customWidth="1"/>
    <col min="9740" max="9740" width="11.5703125" style="10" bestFit="1" customWidth="1"/>
    <col min="9741" max="9988" width="11.42578125" style="10"/>
    <col min="9989" max="9989" width="7.7109375" style="10" customWidth="1"/>
    <col min="9990" max="9990" width="48.7109375" style="10" customWidth="1"/>
    <col min="9991" max="9991" width="10.85546875" style="10" customWidth="1"/>
    <col min="9992" max="9992" width="6.85546875" style="10" customWidth="1"/>
    <col min="9993" max="9993" width="13.42578125" style="10" customWidth="1"/>
    <col min="9994" max="9994" width="15.42578125" style="10" customWidth="1"/>
    <col min="9995" max="9995" width="16.7109375" style="10" customWidth="1"/>
    <col min="9996" max="9996" width="11.5703125" style="10" bestFit="1" customWidth="1"/>
    <col min="9997" max="10244" width="11.42578125" style="10"/>
    <col min="10245" max="10245" width="7.7109375" style="10" customWidth="1"/>
    <col min="10246" max="10246" width="48.7109375" style="10" customWidth="1"/>
    <col min="10247" max="10247" width="10.85546875" style="10" customWidth="1"/>
    <col min="10248" max="10248" width="6.85546875" style="10" customWidth="1"/>
    <col min="10249" max="10249" width="13.42578125" style="10" customWidth="1"/>
    <col min="10250" max="10250" width="15.42578125" style="10" customWidth="1"/>
    <col min="10251" max="10251" width="16.7109375" style="10" customWidth="1"/>
    <col min="10252" max="10252" width="11.5703125" style="10" bestFit="1" customWidth="1"/>
    <col min="10253" max="10500" width="11.42578125" style="10"/>
    <col min="10501" max="10501" width="7.7109375" style="10" customWidth="1"/>
    <col min="10502" max="10502" width="48.7109375" style="10" customWidth="1"/>
    <col min="10503" max="10503" width="10.85546875" style="10" customWidth="1"/>
    <col min="10504" max="10504" width="6.85546875" style="10" customWidth="1"/>
    <col min="10505" max="10505" width="13.42578125" style="10" customWidth="1"/>
    <col min="10506" max="10506" width="15.42578125" style="10" customWidth="1"/>
    <col min="10507" max="10507" width="16.7109375" style="10" customWidth="1"/>
    <col min="10508" max="10508" width="11.5703125" style="10" bestFit="1" customWidth="1"/>
    <col min="10509" max="10756" width="11.42578125" style="10"/>
    <col min="10757" max="10757" width="7.7109375" style="10" customWidth="1"/>
    <col min="10758" max="10758" width="48.7109375" style="10" customWidth="1"/>
    <col min="10759" max="10759" width="10.85546875" style="10" customWidth="1"/>
    <col min="10760" max="10760" width="6.85546875" style="10" customWidth="1"/>
    <col min="10761" max="10761" width="13.42578125" style="10" customWidth="1"/>
    <col min="10762" max="10762" width="15.42578125" style="10" customWidth="1"/>
    <col min="10763" max="10763" width="16.7109375" style="10" customWidth="1"/>
    <col min="10764" max="10764" width="11.5703125" style="10" bestFit="1" customWidth="1"/>
    <col min="10765" max="11012" width="11.42578125" style="10"/>
    <col min="11013" max="11013" width="7.7109375" style="10" customWidth="1"/>
    <col min="11014" max="11014" width="48.7109375" style="10" customWidth="1"/>
    <col min="11015" max="11015" width="10.85546875" style="10" customWidth="1"/>
    <col min="11016" max="11016" width="6.85546875" style="10" customWidth="1"/>
    <col min="11017" max="11017" width="13.42578125" style="10" customWidth="1"/>
    <col min="11018" max="11018" width="15.42578125" style="10" customWidth="1"/>
    <col min="11019" max="11019" width="16.7109375" style="10" customWidth="1"/>
    <col min="11020" max="11020" width="11.5703125" style="10" bestFit="1" customWidth="1"/>
    <col min="11021" max="11268" width="11.42578125" style="10"/>
    <col min="11269" max="11269" width="7.7109375" style="10" customWidth="1"/>
    <col min="11270" max="11270" width="48.7109375" style="10" customWidth="1"/>
    <col min="11271" max="11271" width="10.85546875" style="10" customWidth="1"/>
    <col min="11272" max="11272" width="6.85546875" style="10" customWidth="1"/>
    <col min="11273" max="11273" width="13.42578125" style="10" customWidth="1"/>
    <col min="11274" max="11274" width="15.42578125" style="10" customWidth="1"/>
    <col min="11275" max="11275" width="16.7109375" style="10" customWidth="1"/>
    <col min="11276" max="11276" width="11.5703125" style="10" bestFit="1" customWidth="1"/>
    <col min="11277" max="11524" width="11.42578125" style="10"/>
    <col min="11525" max="11525" width="7.7109375" style="10" customWidth="1"/>
    <col min="11526" max="11526" width="48.7109375" style="10" customWidth="1"/>
    <col min="11527" max="11527" width="10.85546875" style="10" customWidth="1"/>
    <col min="11528" max="11528" width="6.85546875" style="10" customWidth="1"/>
    <col min="11529" max="11529" width="13.42578125" style="10" customWidth="1"/>
    <col min="11530" max="11530" width="15.42578125" style="10" customWidth="1"/>
    <col min="11531" max="11531" width="16.7109375" style="10" customWidth="1"/>
    <col min="11532" max="11532" width="11.5703125" style="10" bestFit="1" customWidth="1"/>
    <col min="11533" max="11780" width="11.42578125" style="10"/>
    <col min="11781" max="11781" width="7.7109375" style="10" customWidth="1"/>
    <col min="11782" max="11782" width="48.7109375" style="10" customWidth="1"/>
    <col min="11783" max="11783" width="10.85546875" style="10" customWidth="1"/>
    <col min="11784" max="11784" width="6.85546875" style="10" customWidth="1"/>
    <col min="11785" max="11785" width="13.42578125" style="10" customWidth="1"/>
    <col min="11786" max="11786" width="15.42578125" style="10" customWidth="1"/>
    <col min="11787" max="11787" width="16.7109375" style="10" customWidth="1"/>
    <col min="11788" max="11788" width="11.5703125" style="10" bestFit="1" customWidth="1"/>
    <col min="11789" max="12036" width="11.42578125" style="10"/>
    <col min="12037" max="12037" width="7.7109375" style="10" customWidth="1"/>
    <col min="12038" max="12038" width="48.7109375" style="10" customWidth="1"/>
    <col min="12039" max="12039" width="10.85546875" style="10" customWidth="1"/>
    <col min="12040" max="12040" width="6.85546875" style="10" customWidth="1"/>
    <col min="12041" max="12041" width="13.42578125" style="10" customWidth="1"/>
    <col min="12042" max="12042" width="15.42578125" style="10" customWidth="1"/>
    <col min="12043" max="12043" width="16.7109375" style="10" customWidth="1"/>
    <col min="12044" max="12044" width="11.5703125" style="10" bestFit="1" customWidth="1"/>
    <col min="12045" max="12292" width="11.42578125" style="10"/>
    <col min="12293" max="12293" width="7.7109375" style="10" customWidth="1"/>
    <col min="12294" max="12294" width="48.7109375" style="10" customWidth="1"/>
    <col min="12295" max="12295" width="10.85546875" style="10" customWidth="1"/>
    <col min="12296" max="12296" width="6.85546875" style="10" customWidth="1"/>
    <col min="12297" max="12297" width="13.42578125" style="10" customWidth="1"/>
    <col min="12298" max="12298" width="15.42578125" style="10" customWidth="1"/>
    <col min="12299" max="12299" width="16.7109375" style="10" customWidth="1"/>
    <col min="12300" max="12300" width="11.5703125" style="10" bestFit="1" customWidth="1"/>
    <col min="12301" max="12548" width="11.42578125" style="10"/>
    <col min="12549" max="12549" width="7.7109375" style="10" customWidth="1"/>
    <col min="12550" max="12550" width="48.7109375" style="10" customWidth="1"/>
    <col min="12551" max="12551" width="10.85546875" style="10" customWidth="1"/>
    <col min="12552" max="12552" width="6.85546875" style="10" customWidth="1"/>
    <col min="12553" max="12553" width="13.42578125" style="10" customWidth="1"/>
    <col min="12554" max="12554" width="15.42578125" style="10" customWidth="1"/>
    <col min="12555" max="12555" width="16.7109375" style="10" customWidth="1"/>
    <col min="12556" max="12556" width="11.5703125" style="10" bestFit="1" customWidth="1"/>
    <col min="12557" max="12804" width="11.42578125" style="10"/>
    <col min="12805" max="12805" width="7.7109375" style="10" customWidth="1"/>
    <col min="12806" max="12806" width="48.7109375" style="10" customWidth="1"/>
    <col min="12807" max="12807" width="10.85546875" style="10" customWidth="1"/>
    <col min="12808" max="12808" width="6.85546875" style="10" customWidth="1"/>
    <col min="12809" max="12809" width="13.42578125" style="10" customWidth="1"/>
    <col min="12810" max="12810" width="15.42578125" style="10" customWidth="1"/>
    <col min="12811" max="12811" width="16.7109375" style="10" customWidth="1"/>
    <col min="12812" max="12812" width="11.5703125" style="10" bestFit="1" customWidth="1"/>
    <col min="12813" max="13060" width="11.42578125" style="10"/>
    <col min="13061" max="13061" width="7.7109375" style="10" customWidth="1"/>
    <col min="13062" max="13062" width="48.7109375" style="10" customWidth="1"/>
    <col min="13063" max="13063" width="10.85546875" style="10" customWidth="1"/>
    <col min="13064" max="13064" width="6.85546875" style="10" customWidth="1"/>
    <col min="13065" max="13065" width="13.42578125" style="10" customWidth="1"/>
    <col min="13066" max="13066" width="15.42578125" style="10" customWidth="1"/>
    <col min="13067" max="13067" width="16.7109375" style="10" customWidth="1"/>
    <col min="13068" max="13068" width="11.5703125" style="10" bestFit="1" customWidth="1"/>
    <col min="13069" max="13316" width="11.42578125" style="10"/>
    <col min="13317" max="13317" width="7.7109375" style="10" customWidth="1"/>
    <col min="13318" max="13318" width="48.7109375" style="10" customWidth="1"/>
    <col min="13319" max="13319" width="10.85546875" style="10" customWidth="1"/>
    <col min="13320" max="13320" width="6.85546875" style="10" customWidth="1"/>
    <col min="13321" max="13321" width="13.42578125" style="10" customWidth="1"/>
    <col min="13322" max="13322" width="15.42578125" style="10" customWidth="1"/>
    <col min="13323" max="13323" width="16.7109375" style="10" customWidth="1"/>
    <col min="13324" max="13324" width="11.5703125" style="10" bestFit="1" customWidth="1"/>
    <col min="13325" max="13572" width="11.42578125" style="10"/>
    <col min="13573" max="13573" width="7.7109375" style="10" customWidth="1"/>
    <col min="13574" max="13574" width="48.7109375" style="10" customWidth="1"/>
    <col min="13575" max="13575" width="10.85546875" style="10" customWidth="1"/>
    <col min="13576" max="13576" width="6.85546875" style="10" customWidth="1"/>
    <col min="13577" max="13577" width="13.42578125" style="10" customWidth="1"/>
    <col min="13578" max="13578" width="15.42578125" style="10" customWidth="1"/>
    <col min="13579" max="13579" width="16.7109375" style="10" customWidth="1"/>
    <col min="13580" max="13580" width="11.5703125" style="10" bestFit="1" customWidth="1"/>
    <col min="13581" max="13828" width="11.42578125" style="10"/>
    <col min="13829" max="13829" width="7.7109375" style="10" customWidth="1"/>
    <col min="13830" max="13830" width="48.7109375" style="10" customWidth="1"/>
    <col min="13831" max="13831" width="10.85546875" style="10" customWidth="1"/>
    <col min="13832" max="13832" width="6.85546875" style="10" customWidth="1"/>
    <col min="13833" max="13833" width="13.42578125" style="10" customWidth="1"/>
    <col min="13834" max="13834" width="15.42578125" style="10" customWidth="1"/>
    <col min="13835" max="13835" width="16.7109375" style="10" customWidth="1"/>
    <col min="13836" max="13836" width="11.5703125" style="10" bestFit="1" customWidth="1"/>
    <col min="13837" max="14084" width="11.42578125" style="10"/>
    <col min="14085" max="14085" width="7.7109375" style="10" customWidth="1"/>
    <col min="14086" max="14086" width="48.7109375" style="10" customWidth="1"/>
    <col min="14087" max="14087" width="10.85546875" style="10" customWidth="1"/>
    <col min="14088" max="14088" width="6.85546875" style="10" customWidth="1"/>
    <col min="14089" max="14089" width="13.42578125" style="10" customWidth="1"/>
    <col min="14090" max="14090" width="15.42578125" style="10" customWidth="1"/>
    <col min="14091" max="14091" width="16.7109375" style="10" customWidth="1"/>
    <col min="14092" max="14092" width="11.5703125" style="10" bestFit="1" customWidth="1"/>
    <col min="14093" max="14340" width="11.42578125" style="10"/>
    <col min="14341" max="14341" width="7.7109375" style="10" customWidth="1"/>
    <col min="14342" max="14342" width="48.7109375" style="10" customWidth="1"/>
    <col min="14343" max="14343" width="10.85546875" style="10" customWidth="1"/>
    <col min="14344" max="14344" width="6.85546875" style="10" customWidth="1"/>
    <col min="14345" max="14345" width="13.42578125" style="10" customWidth="1"/>
    <col min="14346" max="14346" width="15.42578125" style="10" customWidth="1"/>
    <col min="14347" max="14347" width="16.7109375" style="10" customWidth="1"/>
    <col min="14348" max="14348" width="11.5703125" style="10" bestFit="1" customWidth="1"/>
    <col min="14349" max="14596" width="11.42578125" style="10"/>
    <col min="14597" max="14597" width="7.7109375" style="10" customWidth="1"/>
    <col min="14598" max="14598" width="48.7109375" style="10" customWidth="1"/>
    <col min="14599" max="14599" width="10.85546875" style="10" customWidth="1"/>
    <col min="14600" max="14600" width="6.85546875" style="10" customWidth="1"/>
    <col min="14601" max="14601" width="13.42578125" style="10" customWidth="1"/>
    <col min="14602" max="14602" width="15.42578125" style="10" customWidth="1"/>
    <col min="14603" max="14603" width="16.7109375" style="10" customWidth="1"/>
    <col min="14604" max="14604" width="11.5703125" style="10" bestFit="1" customWidth="1"/>
    <col min="14605" max="14852" width="11.42578125" style="10"/>
    <col min="14853" max="14853" width="7.7109375" style="10" customWidth="1"/>
    <col min="14854" max="14854" width="48.7109375" style="10" customWidth="1"/>
    <col min="14855" max="14855" width="10.85546875" style="10" customWidth="1"/>
    <col min="14856" max="14856" width="6.85546875" style="10" customWidth="1"/>
    <col min="14857" max="14857" width="13.42578125" style="10" customWidth="1"/>
    <col min="14858" max="14858" width="15.42578125" style="10" customWidth="1"/>
    <col min="14859" max="14859" width="16.7109375" style="10" customWidth="1"/>
    <col min="14860" max="14860" width="11.5703125" style="10" bestFit="1" customWidth="1"/>
    <col min="14861" max="15108" width="11.42578125" style="10"/>
    <col min="15109" max="15109" width="7.7109375" style="10" customWidth="1"/>
    <col min="15110" max="15110" width="48.7109375" style="10" customWidth="1"/>
    <col min="15111" max="15111" width="10.85546875" style="10" customWidth="1"/>
    <col min="15112" max="15112" width="6.85546875" style="10" customWidth="1"/>
    <col min="15113" max="15113" width="13.42578125" style="10" customWidth="1"/>
    <col min="15114" max="15114" width="15.42578125" style="10" customWidth="1"/>
    <col min="15115" max="15115" width="16.7109375" style="10" customWidth="1"/>
    <col min="15116" max="15116" width="11.5703125" style="10" bestFit="1" customWidth="1"/>
    <col min="15117" max="15364" width="11.42578125" style="10"/>
    <col min="15365" max="15365" width="7.7109375" style="10" customWidth="1"/>
    <col min="15366" max="15366" width="48.7109375" style="10" customWidth="1"/>
    <col min="15367" max="15367" width="10.85546875" style="10" customWidth="1"/>
    <col min="15368" max="15368" width="6.85546875" style="10" customWidth="1"/>
    <col min="15369" max="15369" width="13.42578125" style="10" customWidth="1"/>
    <col min="15370" max="15370" width="15.42578125" style="10" customWidth="1"/>
    <col min="15371" max="15371" width="16.7109375" style="10" customWidth="1"/>
    <col min="15372" max="15372" width="11.5703125" style="10" bestFit="1" customWidth="1"/>
    <col min="15373" max="16384" width="11.42578125" style="10"/>
  </cols>
  <sheetData>
    <row r="1" spans="1:13" s="27" customFormat="1" x14ac:dyDescent="0.25">
      <c r="A1" s="69"/>
      <c r="B1" s="69"/>
      <c r="C1" s="69"/>
      <c r="D1" s="69"/>
      <c r="E1" s="69"/>
      <c r="F1" s="69"/>
    </row>
    <row r="2" spans="1:13" s="27" customFormat="1" x14ac:dyDescent="0.25">
      <c r="A2" s="69"/>
      <c r="B2" s="69"/>
      <c r="C2" s="69"/>
      <c r="D2" s="69"/>
      <c r="E2" s="69"/>
      <c r="F2" s="69"/>
    </row>
    <row r="3" spans="1:13" s="27" customFormat="1" x14ac:dyDescent="0.25">
      <c r="A3" s="69"/>
      <c r="B3" s="69"/>
      <c r="C3" s="69"/>
      <c r="D3" s="69"/>
      <c r="E3" s="69"/>
      <c r="F3" s="69"/>
    </row>
    <row r="4" spans="1:13" s="27" customFormat="1" x14ac:dyDescent="0.25">
      <c r="A4" s="2"/>
      <c r="B4" s="153"/>
      <c r="C4" s="4"/>
      <c r="D4" s="5"/>
      <c r="E4" s="6"/>
      <c r="F4" s="7"/>
    </row>
    <row r="5" spans="1:13" s="27" customFormat="1" x14ac:dyDescent="0.25">
      <c r="A5" s="2" t="s">
        <v>304</v>
      </c>
      <c r="B5" s="153"/>
      <c r="C5" s="4"/>
      <c r="D5" s="5"/>
      <c r="E5" s="28"/>
      <c r="F5" s="7"/>
    </row>
    <row r="6" spans="1:13" s="27" customFormat="1" x14ac:dyDescent="0.25">
      <c r="A6" s="8" t="s">
        <v>140</v>
      </c>
      <c r="B6" s="153"/>
      <c r="C6" s="29"/>
      <c r="D6" s="6" t="s">
        <v>141</v>
      </c>
      <c r="E6" s="11" t="s">
        <v>15</v>
      </c>
      <c r="F6" s="7"/>
    </row>
    <row r="7" spans="1:13" s="13" customFormat="1" x14ac:dyDescent="0.25">
      <c r="A7" s="73"/>
      <c r="B7" s="3"/>
      <c r="C7" s="74"/>
      <c r="D7" s="71"/>
      <c r="E7" s="75"/>
      <c r="F7" s="72"/>
    </row>
    <row r="8" spans="1:13" s="9" customFormat="1" x14ac:dyDescent="0.25">
      <c r="A8" s="36" t="s">
        <v>0</v>
      </c>
      <c r="B8" s="36" t="s">
        <v>1</v>
      </c>
      <c r="C8" s="37" t="s">
        <v>2</v>
      </c>
      <c r="D8" s="36" t="s">
        <v>43</v>
      </c>
      <c r="E8" s="30" t="s">
        <v>3</v>
      </c>
      <c r="F8" s="30" t="s">
        <v>4</v>
      </c>
    </row>
    <row r="9" spans="1:13" x14ac:dyDescent="0.25">
      <c r="A9" s="38"/>
      <c r="B9" s="38"/>
      <c r="C9" s="39"/>
      <c r="D9" s="38"/>
      <c r="E9" s="31"/>
      <c r="F9" s="31"/>
    </row>
    <row r="10" spans="1:13" s="12" customFormat="1" x14ac:dyDescent="0.25">
      <c r="A10" s="76" t="s">
        <v>10</v>
      </c>
      <c r="B10" s="40" t="s">
        <v>52</v>
      </c>
      <c r="C10" s="77"/>
      <c r="D10" s="78"/>
      <c r="E10" s="79"/>
      <c r="F10" s="80"/>
    </row>
    <row r="11" spans="1:13" s="13" customFormat="1" x14ac:dyDescent="0.25">
      <c r="A11" s="81"/>
      <c r="B11" s="41"/>
      <c r="C11" s="77"/>
      <c r="D11" s="78"/>
      <c r="E11" s="79"/>
      <c r="F11" s="80"/>
    </row>
    <row r="12" spans="1:13" s="13" customFormat="1" x14ac:dyDescent="0.25">
      <c r="A12" s="81">
        <v>1.1000000000000001</v>
      </c>
      <c r="B12" s="41" t="s">
        <v>40</v>
      </c>
      <c r="C12" s="82">
        <v>1</v>
      </c>
      <c r="D12" s="46" t="s">
        <v>9</v>
      </c>
      <c r="E12" s="83"/>
      <c r="F12" s="32">
        <f t="shared" ref="F12:F25" si="0">+ROUND(C12*E12,2)</f>
        <v>0</v>
      </c>
    </row>
    <row r="13" spans="1:13" s="13" customFormat="1" x14ac:dyDescent="0.25">
      <c r="A13" s="84"/>
      <c r="B13" s="40"/>
      <c r="C13" s="85"/>
      <c r="D13" s="78"/>
      <c r="E13" s="79"/>
      <c r="F13" s="80"/>
    </row>
    <row r="14" spans="1:13" s="166" customFormat="1" x14ac:dyDescent="0.25">
      <c r="A14" s="160">
        <v>1.1000000000000001</v>
      </c>
      <c r="B14" s="161" t="s">
        <v>305</v>
      </c>
      <c r="C14" s="158"/>
      <c r="D14" s="159"/>
      <c r="E14" s="86"/>
      <c r="F14" s="65"/>
      <c r="G14" s="162"/>
      <c r="H14" s="163"/>
      <c r="I14" s="164"/>
      <c r="J14" s="165"/>
      <c r="K14" s="165"/>
      <c r="L14" s="165"/>
      <c r="M14" s="165"/>
    </row>
    <row r="15" spans="1:13" s="166" customFormat="1" x14ac:dyDescent="0.25">
      <c r="A15" s="167" t="s">
        <v>306</v>
      </c>
      <c r="B15" s="157" t="s">
        <v>307</v>
      </c>
      <c r="C15" s="158">
        <v>20.7</v>
      </c>
      <c r="D15" s="159" t="s">
        <v>7</v>
      </c>
      <c r="E15" s="86"/>
      <c r="F15" s="65">
        <f t="shared" ref="F15:F19" si="1">ROUND(C15*E15,2)</f>
        <v>0</v>
      </c>
      <c r="G15" s="162"/>
      <c r="H15" s="163"/>
      <c r="I15" s="164"/>
      <c r="J15" s="165"/>
      <c r="K15" s="165"/>
      <c r="L15" s="165"/>
      <c r="M15" s="165"/>
    </row>
    <row r="16" spans="1:13" s="166" customFormat="1" x14ac:dyDescent="0.25">
      <c r="A16" s="167" t="s">
        <v>308</v>
      </c>
      <c r="B16" s="157" t="s">
        <v>309</v>
      </c>
      <c r="C16" s="158">
        <v>25.94</v>
      </c>
      <c r="D16" s="159" t="s">
        <v>7</v>
      </c>
      <c r="E16" s="86"/>
      <c r="F16" s="65">
        <f t="shared" si="1"/>
        <v>0</v>
      </c>
      <c r="G16" s="162"/>
      <c r="H16" s="163"/>
      <c r="I16" s="164"/>
      <c r="J16" s="165"/>
      <c r="K16" s="165"/>
      <c r="L16" s="165"/>
      <c r="M16" s="165"/>
    </row>
    <row r="17" spans="1:13" s="166" customFormat="1" x14ac:dyDescent="0.25">
      <c r="A17" s="167" t="s">
        <v>310</v>
      </c>
      <c r="B17" s="157" t="s">
        <v>311</v>
      </c>
      <c r="C17" s="158">
        <v>92.67</v>
      </c>
      <c r="D17" s="159" t="s">
        <v>7</v>
      </c>
      <c r="E17" s="86"/>
      <c r="F17" s="65">
        <f t="shared" si="1"/>
        <v>0</v>
      </c>
      <c r="G17" s="162"/>
      <c r="H17" s="163"/>
      <c r="I17" s="164"/>
      <c r="J17" s="165"/>
      <c r="K17" s="165"/>
      <c r="L17" s="165"/>
      <c r="M17" s="165"/>
    </row>
    <row r="18" spans="1:13" s="166" customFormat="1" x14ac:dyDescent="0.25">
      <c r="A18" s="167" t="s">
        <v>312</v>
      </c>
      <c r="B18" s="157" t="s">
        <v>313</v>
      </c>
      <c r="C18" s="158">
        <v>43.52</v>
      </c>
      <c r="D18" s="159" t="s">
        <v>7</v>
      </c>
      <c r="E18" s="87"/>
      <c r="F18" s="65">
        <f t="shared" si="1"/>
        <v>0</v>
      </c>
      <c r="G18" s="162"/>
      <c r="H18" s="163"/>
      <c r="I18" s="164"/>
      <c r="J18" s="165"/>
      <c r="K18" s="165"/>
      <c r="L18" s="165"/>
      <c r="M18" s="165"/>
    </row>
    <row r="19" spans="1:13" s="166" customFormat="1" x14ac:dyDescent="0.25">
      <c r="A19" s="167" t="s">
        <v>314</v>
      </c>
      <c r="B19" s="157" t="s">
        <v>14</v>
      </c>
      <c r="C19" s="158">
        <v>33.4</v>
      </c>
      <c r="D19" s="159" t="s">
        <v>8</v>
      </c>
      <c r="E19" s="86"/>
      <c r="F19" s="65">
        <f t="shared" si="1"/>
        <v>0</v>
      </c>
      <c r="G19" s="162"/>
      <c r="H19" s="163"/>
      <c r="I19" s="164"/>
      <c r="J19" s="165"/>
      <c r="K19" s="165"/>
      <c r="L19" s="165"/>
      <c r="M19" s="165"/>
    </row>
    <row r="20" spans="1:13" s="166" customFormat="1" x14ac:dyDescent="0.25">
      <c r="A20" s="168"/>
      <c r="B20" s="154"/>
      <c r="C20" s="155"/>
      <c r="D20" s="156"/>
      <c r="E20" s="86"/>
      <c r="F20" s="65"/>
      <c r="G20" s="162"/>
      <c r="H20" s="163"/>
      <c r="I20" s="164"/>
      <c r="J20" s="165"/>
      <c r="K20" s="165"/>
      <c r="L20" s="165"/>
      <c r="M20" s="165"/>
    </row>
    <row r="21" spans="1:13" s="13" customFormat="1" ht="25.5" x14ac:dyDescent="0.25">
      <c r="A21" s="81">
        <v>1.2</v>
      </c>
      <c r="B21" s="41" t="s">
        <v>53</v>
      </c>
      <c r="C21" s="82">
        <v>1</v>
      </c>
      <c r="D21" s="46" t="s">
        <v>9</v>
      </c>
      <c r="E21" s="83"/>
      <c r="F21" s="32">
        <f t="shared" si="0"/>
        <v>0</v>
      </c>
    </row>
    <row r="22" spans="1:13" s="13" customFormat="1" ht="38.25" x14ac:dyDescent="0.25">
      <c r="A22" s="81">
        <v>1.3</v>
      </c>
      <c r="B22" s="41" t="s">
        <v>55</v>
      </c>
      <c r="C22" s="82">
        <v>2</v>
      </c>
      <c r="D22" s="46" t="s">
        <v>9</v>
      </c>
      <c r="E22" s="83"/>
      <c r="F22" s="32">
        <f t="shared" si="0"/>
        <v>0</v>
      </c>
    </row>
    <row r="23" spans="1:13" s="13" customFormat="1" ht="28.5" customHeight="1" x14ac:dyDescent="0.25">
      <c r="A23" s="81">
        <v>1.4</v>
      </c>
      <c r="B23" s="42" t="s">
        <v>54</v>
      </c>
      <c r="C23" s="82">
        <v>1</v>
      </c>
      <c r="D23" s="46" t="s">
        <v>9</v>
      </c>
      <c r="E23" s="83"/>
      <c r="F23" s="32">
        <f t="shared" si="0"/>
        <v>0</v>
      </c>
    </row>
    <row r="24" spans="1:13" s="13" customFormat="1" x14ac:dyDescent="0.25">
      <c r="A24" s="81">
        <v>1.5</v>
      </c>
      <c r="B24" s="41" t="s">
        <v>56</v>
      </c>
      <c r="C24" s="82">
        <v>1</v>
      </c>
      <c r="D24" s="46" t="s">
        <v>9</v>
      </c>
      <c r="E24" s="83"/>
      <c r="F24" s="32">
        <f t="shared" si="0"/>
        <v>0</v>
      </c>
    </row>
    <row r="25" spans="1:13" s="13" customFormat="1" x14ac:dyDescent="0.25">
      <c r="A25" s="81">
        <v>1.6</v>
      </c>
      <c r="B25" s="41" t="s">
        <v>154</v>
      </c>
      <c r="C25" s="82">
        <v>1</v>
      </c>
      <c r="D25" s="46" t="s">
        <v>9</v>
      </c>
      <c r="E25" s="83"/>
      <c r="F25" s="32">
        <f t="shared" si="0"/>
        <v>0</v>
      </c>
    </row>
    <row r="26" spans="1:13" s="13" customFormat="1" x14ac:dyDescent="0.25">
      <c r="A26" s="81"/>
      <c r="B26" s="169" t="str">
        <f>"SUB TOTAL  FASE "&amp;A10</f>
        <v>SUB TOTAL  FASE A</v>
      </c>
      <c r="C26" s="82"/>
      <c r="D26" s="46"/>
      <c r="E26" s="83"/>
      <c r="F26" s="121">
        <f>ROUND(SUM(F12:F25),2)</f>
        <v>0</v>
      </c>
    </row>
    <row r="27" spans="1:13" s="13" customFormat="1" x14ac:dyDescent="0.25">
      <c r="A27" s="81"/>
      <c r="B27" s="41"/>
      <c r="C27" s="82"/>
      <c r="D27" s="46"/>
      <c r="E27" s="83"/>
      <c r="F27" s="80"/>
    </row>
    <row r="28" spans="1:13" s="13" customFormat="1" x14ac:dyDescent="0.25">
      <c r="A28" s="76" t="s">
        <v>16</v>
      </c>
      <c r="B28" s="40" t="s">
        <v>57</v>
      </c>
      <c r="C28" s="82"/>
      <c r="D28" s="46"/>
      <c r="E28" s="83"/>
      <c r="F28" s="80"/>
    </row>
    <row r="29" spans="1:13" s="13" customFormat="1" ht="25.5" x14ac:dyDescent="0.25">
      <c r="A29" s="88">
        <v>1</v>
      </c>
      <c r="B29" s="66" t="s">
        <v>315</v>
      </c>
      <c r="C29" s="82">
        <v>1</v>
      </c>
      <c r="D29" s="46" t="s">
        <v>9</v>
      </c>
      <c r="E29" s="83"/>
      <c r="F29" s="32">
        <f>+ROUND(C29*E29,2)</f>
        <v>0</v>
      </c>
    </row>
    <row r="30" spans="1:13" s="13" customFormat="1" ht="25.5" x14ac:dyDescent="0.25">
      <c r="A30" s="88">
        <v>2</v>
      </c>
      <c r="B30" s="41" t="s">
        <v>58</v>
      </c>
      <c r="C30" s="82">
        <v>1</v>
      </c>
      <c r="D30" s="46" t="s">
        <v>9</v>
      </c>
      <c r="E30" s="83"/>
      <c r="F30" s="32">
        <f>+ROUND(C30*E30,2)</f>
        <v>0</v>
      </c>
    </row>
    <row r="31" spans="1:13" s="13" customFormat="1" x14ac:dyDescent="0.25">
      <c r="A31" s="81"/>
      <c r="B31" s="169" t="str">
        <f>"SUB TOTAL  FASE  "&amp;A28</f>
        <v>SUB TOTAL  FASE  B</v>
      </c>
      <c r="C31" s="82"/>
      <c r="D31" s="46"/>
      <c r="E31" s="83"/>
      <c r="F31" s="121">
        <f>ROUND(SUM(F29:F30),2)</f>
        <v>0</v>
      </c>
    </row>
    <row r="32" spans="1:13" s="13" customFormat="1" x14ac:dyDescent="0.25">
      <c r="A32" s="76"/>
      <c r="B32" s="41"/>
      <c r="C32" s="82"/>
      <c r="D32" s="46"/>
      <c r="E32" s="83"/>
      <c r="F32" s="80"/>
    </row>
    <row r="33" spans="1:6" s="13" customFormat="1" x14ac:dyDescent="0.25">
      <c r="A33" s="76" t="s">
        <v>42</v>
      </c>
      <c r="B33" s="40" t="s">
        <v>275</v>
      </c>
      <c r="C33" s="82"/>
      <c r="D33" s="46"/>
      <c r="E33" s="83"/>
      <c r="F33" s="80"/>
    </row>
    <row r="34" spans="1:6" s="13" customFormat="1" x14ac:dyDescent="0.25">
      <c r="A34" s="76"/>
      <c r="B34" s="40"/>
      <c r="C34" s="82"/>
      <c r="D34" s="46"/>
      <c r="E34" s="83"/>
      <c r="F34" s="80"/>
    </row>
    <row r="35" spans="1:6" s="13" customFormat="1" x14ac:dyDescent="0.25">
      <c r="A35" s="88">
        <v>1</v>
      </c>
      <c r="B35" s="41" t="s">
        <v>39</v>
      </c>
      <c r="C35" s="82">
        <v>6498.58</v>
      </c>
      <c r="D35" s="46" t="s">
        <v>8</v>
      </c>
      <c r="E35" s="83"/>
      <c r="F35" s="89">
        <f>ROUND(C35*E35,2)</f>
        <v>0</v>
      </c>
    </row>
    <row r="36" spans="1:6" s="13" customFormat="1" x14ac:dyDescent="0.25">
      <c r="A36" s="76"/>
      <c r="B36" s="40"/>
      <c r="C36" s="82"/>
      <c r="D36" s="46"/>
      <c r="E36" s="83"/>
      <c r="F36" s="80"/>
    </row>
    <row r="37" spans="1:6" s="13" customFormat="1" x14ac:dyDescent="0.25">
      <c r="A37" s="84">
        <v>2</v>
      </c>
      <c r="B37" s="40" t="s">
        <v>231</v>
      </c>
      <c r="C37" s="82"/>
      <c r="D37" s="46"/>
      <c r="E37" s="83"/>
      <c r="F37" s="89"/>
    </row>
    <row r="38" spans="1:6" s="13" customFormat="1" x14ac:dyDescent="0.25">
      <c r="A38" s="84"/>
      <c r="B38" s="40"/>
      <c r="C38" s="82"/>
      <c r="D38" s="46"/>
      <c r="E38" s="83"/>
      <c r="F38" s="89"/>
    </row>
    <row r="39" spans="1:6" s="13" customFormat="1" x14ac:dyDescent="0.25">
      <c r="A39" s="90">
        <v>2.1</v>
      </c>
      <c r="B39" s="40" t="s">
        <v>276</v>
      </c>
      <c r="C39" s="82"/>
      <c r="D39" s="46"/>
      <c r="E39" s="83"/>
      <c r="F39" s="89"/>
    </row>
    <row r="40" spans="1:6" s="13" customFormat="1" x14ac:dyDescent="0.25">
      <c r="A40" s="81" t="s">
        <v>250</v>
      </c>
      <c r="B40" s="41" t="s">
        <v>230</v>
      </c>
      <c r="C40" s="82">
        <v>4934.9399999999996</v>
      </c>
      <c r="D40" s="46" t="s">
        <v>6</v>
      </c>
      <c r="E40" s="83"/>
      <c r="F40" s="89">
        <f>ROUND(C40*E40,2)</f>
        <v>0</v>
      </c>
    </row>
    <row r="41" spans="1:6" s="13" customFormat="1" ht="25.5" x14ac:dyDescent="0.25">
      <c r="A41" s="81" t="s">
        <v>251</v>
      </c>
      <c r="B41" s="41" t="s">
        <v>324</v>
      </c>
      <c r="C41" s="82">
        <v>2114.98</v>
      </c>
      <c r="D41" s="46" t="s">
        <v>6</v>
      </c>
      <c r="E41" s="83"/>
      <c r="F41" s="89">
        <f>ROUND(C41*E41,2)</f>
        <v>0</v>
      </c>
    </row>
    <row r="42" spans="1:6" s="13" customFormat="1" x14ac:dyDescent="0.25">
      <c r="A42" s="81"/>
      <c r="B42" s="41"/>
      <c r="C42" s="82"/>
      <c r="D42" s="46"/>
      <c r="E42" s="83"/>
      <c r="F42" s="89"/>
    </row>
    <row r="43" spans="1:6" s="13" customFormat="1" x14ac:dyDescent="0.25">
      <c r="A43" s="81">
        <v>2.2000000000000002</v>
      </c>
      <c r="B43" s="41" t="s">
        <v>66</v>
      </c>
      <c r="C43" s="82">
        <v>5523.79</v>
      </c>
      <c r="D43" s="46" t="s">
        <v>7</v>
      </c>
      <c r="E43" s="83"/>
      <c r="F43" s="89">
        <f t="shared" ref="F43:F48" si="2">ROUND(C43*E43,2)</f>
        <v>0</v>
      </c>
    </row>
    <row r="44" spans="1:6" s="13" customFormat="1" x14ac:dyDescent="0.25">
      <c r="A44" s="81">
        <v>2.2999999999999998</v>
      </c>
      <c r="B44" s="41" t="s">
        <v>37</v>
      </c>
      <c r="C44" s="82">
        <v>552.38</v>
      </c>
      <c r="D44" s="46" t="s">
        <v>6</v>
      </c>
      <c r="E44" s="83"/>
      <c r="F44" s="89">
        <f t="shared" si="2"/>
        <v>0</v>
      </c>
    </row>
    <row r="45" spans="1:6" s="13" customFormat="1" ht="25.5" x14ac:dyDescent="0.25">
      <c r="A45" s="81">
        <v>2.4</v>
      </c>
      <c r="B45" s="41" t="s">
        <v>249</v>
      </c>
      <c r="C45" s="82">
        <v>2717.02</v>
      </c>
      <c r="D45" s="46" t="s">
        <v>6</v>
      </c>
      <c r="E45" s="83"/>
      <c r="F45" s="89">
        <f t="shared" si="2"/>
        <v>0</v>
      </c>
    </row>
    <row r="46" spans="1:6" s="13" customFormat="1" ht="25.5" x14ac:dyDescent="0.25">
      <c r="A46" s="81">
        <v>2.5</v>
      </c>
      <c r="B46" s="41" t="s">
        <v>325</v>
      </c>
      <c r="C46" s="82">
        <v>2487.0300000000002</v>
      </c>
      <c r="D46" s="46" t="s">
        <v>6</v>
      </c>
      <c r="E46" s="83"/>
      <c r="F46" s="89">
        <f t="shared" si="2"/>
        <v>0</v>
      </c>
    </row>
    <row r="47" spans="1:6" s="13" customFormat="1" ht="38.25" x14ac:dyDescent="0.25">
      <c r="A47" s="81">
        <v>2.6</v>
      </c>
      <c r="B47" s="41" t="s">
        <v>326</v>
      </c>
      <c r="C47" s="82">
        <v>4043.86</v>
      </c>
      <c r="D47" s="46" t="s">
        <v>6</v>
      </c>
      <c r="E47" s="83"/>
      <c r="F47" s="89">
        <f t="shared" si="2"/>
        <v>0</v>
      </c>
    </row>
    <row r="48" spans="1:6" s="13" customFormat="1" ht="25.5" x14ac:dyDescent="0.25">
      <c r="A48" s="81">
        <v>2.7</v>
      </c>
      <c r="B48" s="41" t="s">
        <v>328</v>
      </c>
      <c r="C48" s="82">
        <v>3962.88</v>
      </c>
      <c r="D48" s="46" t="s">
        <v>6</v>
      </c>
      <c r="E48" s="83"/>
      <c r="F48" s="89">
        <f t="shared" si="2"/>
        <v>0</v>
      </c>
    </row>
    <row r="49" spans="1:6" s="13" customFormat="1" x14ac:dyDescent="0.25">
      <c r="A49" s="76"/>
      <c r="B49" s="40"/>
      <c r="C49" s="82"/>
      <c r="D49" s="46"/>
      <c r="E49" s="83"/>
      <c r="F49" s="80"/>
    </row>
    <row r="50" spans="1:6" s="13" customFormat="1" x14ac:dyDescent="0.25">
      <c r="A50" s="84">
        <v>3</v>
      </c>
      <c r="B50" s="40" t="s">
        <v>232</v>
      </c>
      <c r="C50" s="82"/>
      <c r="D50" s="46"/>
      <c r="E50" s="83"/>
      <c r="F50" s="89"/>
    </row>
    <row r="51" spans="1:6" s="13" customFormat="1" ht="25.5" x14ac:dyDescent="0.25">
      <c r="A51" s="81">
        <v>3.1</v>
      </c>
      <c r="B51" s="41" t="s">
        <v>233</v>
      </c>
      <c r="C51" s="82">
        <v>1848</v>
      </c>
      <c r="D51" s="46" t="s">
        <v>8</v>
      </c>
      <c r="E51" s="83"/>
      <c r="F51" s="89">
        <f>ROUND(C51*E51,2)</f>
        <v>0</v>
      </c>
    </row>
    <row r="52" spans="1:6" s="13" customFormat="1" ht="25.5" x14ac:dyDescent="0.25">
      <c r="A52" s="81">
        <v>3.2</v>
      </c>
      <c r="B52" s="41" t="s">
        <v>235</v>
      </c>
      <c r="C52" s="82">
        <v>642.4</v>
      </c>
      <c r="D52" s="46" t="s">
        <v>8</v>
      </c>
      <c r="E52" s="83"/>
      <c r="F52" s="89">
        <f>ROUND(C52*E52,2)</f>
        <v>0</v>
      </c>
    </row>
    <row r="53" spans="1:6" s="13" customFormat="1" ht="25.5" x14ac:dyDescent="0.25">
      <c r="A53" s="81">
        <v>3.3</v>
      </c>
      <c r="B53" s="41" t="s">
        <v>240</v>
      </c>
      <c r="C53" s="82">
        <v>4095.3</v>
      </c>
      <c r="D53" s="46" t="s">
        <v>8</v>
      </c>
      <c r="E53" s="83"/>
      <c r="F53" s="89">
        <f>ROUND(C53*E53,2)</f>
        <v>0</v>
      </c>
    </row>
    <row r="54" spans="1:6" s="13" customFormat="1" x14ac:dyDescent="0.25">
      <c r="A54" s="76"/>
      <c r="B54" s="40"/>
      <c r="C54" s="82"/>
      <c r="D54" s="46"/>
      <c r="E54" s="83"/>
      <c r="F54" s="80"/>
    </row>
    <row r="55" spans="1:6" s="13" customFormat="1" x14ac:dyDescent="0.25">
      <c r="A55" s="84">
        <v>4</v>
      </c>
      <c r="B55" s="40" t="s">
        <v>234</v>
      </c>
      <c r="C55" s="82"/>
      <c r="D55" s="46"/>
      <c r="E55" s="83"/>
      <c r="F55" s="89"/>
    </row>
    <row r="56" spans="1:6" s="13" customFormat="1" ht="25.5" x14ac:dyDescent="0.25">
      <c r="A56" s="81">
        <v>4.0999999999999996</v>
      </c>
      <c r="B56" s="41" t="s">
        <v>233</v>
      </c>
      <c r="C56" s="82">
        <v>1848</v>
      </c>
      <c r="D56" s="46" t="s">
        <v>8</v>
      </c>
      <c r="E56" s="83"/>
      <c r="F56" s="89">
        <f>ROUND(C56*E56,2)</f>
        <v>0</v>
      </c>
    </row>
    <row r="57" spans="1:6" s="13" customFormat="1" ht="25.5" x14ac:dyDescent="0.25">
      <c r="A57" s="81">
        <v>4.2</v>
      </c>
      <c r="B57" s="41" t="s">
        <v>235</v>
      </c>
      <c r="C57" s="82">
        <v>642.4</v>
      </c>
      <c r="D57" s="46" t="s">
        <v>8</v>
      </c>
      <c r="E57" s="83"/>
      <c r="F57" s="89">
        <f>ROUND(C57*E57,2)</f>
        <v>0</v>
      </c>
    </row>
    <row r="58" spans="1:6" s="13" customFormat="1" ht="25.5" x14ac:dyDescent="0.25">
      <c r="A58" s="81">
        <v>4.3</v>
      </c>
      <c r="B58" s="41" t="s">
        <v>240</v>
      </c>
      <c r="C58" s="82">
        <v>4095.3</v>
      </c>
      <c r="D58" s="46" t="s">
        <v>8</v>
      </c>
      <c r="E58" s="83"/>
      <c r="F58" s="89">
        <f>ROUND(C58*E58,2)</f>
        <v>0</v>
      </c>
    </row>
    <row r="59" spans="1:6" s="13" customFormat="1" x14ac:dyDescent="0.25">
      <c r="A59" s="76"/>
      <c r="B59" s="40"/>
      <c r="C59" s="82"/>
      <c r="D59" s="46"/>
      <c r="E59" s="83"/>
      <c r="F59" s="80"/>
    </row>
    <row r="60" spans="1:6" s="13" customFormat="1" x14ac:dyDescent="0.25">
      <c r="A60" s="84">
        <v>5</v>
      </c>
      <c r="B60" s="40" t="s">
        <v>236</v>
      </c>
      <c r="C60" s="82"/>
      <c r="D60" s="46"/>
      <c r="E60" s="83"/>
      <c r="F60" s="80"/>
    </row>
    <row r="61" spans="1:6" s="13" customFormat="1" ht="25.5" x14ac:dyDescent="0.25">
      <c r="A61" s="81">
        <v>5.0999999999999996</v>
      </c>
      <c r="B61" s="41" t="s">
        <v>253</v>
      </c>
      <c r="C61" s="82">
        <v>22</v>
      </c>
      <c r="D61" s="46" t="s">
        <v>9</v>
      </c>
      <c r="E61" s="83"/>
      <c r="F61" s="89">
        <f t="shared" ref="F61:F67" si="3">ROUND(C61*E61,2)</f>
        <v>0</v>
      </c>
    </row>
    <row r="62" spans="1:6" s="13" customFormat="1" ht="25.5" x14ac:dyDescent="0.25">
      <c r="A62" s="81">
        <v>5.0999999999999996</v>
      </c>
      <c r="B62" s="41" t="s">
        <v>252</v>
      </c>
      <c r="C62" s="82">
        <v>5</v>
      </c>
      <c r="D62" s="46" t="s">
        <v>9</v>
      </c>
      <c r="E62" s="83"/>
      <c r="F62" s="89">
        <f t="shared" si="3"/>
        <v>0</v>
      </c>
    </row>
    <row r="63" spans="1:6" s="13" customFormat="1" ht="25.5" x14ac:dyDescent="0.25">
      <c r="A63" s="81">
        <v>5.2</v>
      </c>
      <c r="B63" s="41" t="s">
        <v>59</v>
      </c>
      <c r="C63" s="82">
        <v>5</v>
      </c>
      <c r="D63" s="46" t="s">
        <v>9</v>
      </c>
      <c r="E63" s="83"/>
      <c r="F63" s="89">
        <f t="shared" si="3"/>
        <v>0</v>
      </c>
    </row>
    <row r="64" spans="1:6" s="13" customFormat="1" ht="25.5" x14ac:dyDescent="0.25">
      <c r="A64" s="81">
        <v>5.3</v>
      </c>
      <c r="B64" s="41" t="s">
        <v>60</v>
      </c>
      <c r="C64" s="82">
        <v>20</v>
      </c>
      <c r="D64" s="46" t="s">
        <v>9</v>
      </c>
      <c r="E64" s="83"/>
      <c r="F64" s="89">
        <f t="shared" si="3"/>
        <v>0</v>
      </c>
    </row>
    <row r="65" spans="1:6" s="13" customFormat="1" x14ac:dyDescent="0.25">
      <c r="A65" s="81">
        <v>5.4</v>
      </c>
      <c r="B65" s="41" t="s">
        <v>156</v>
      </c>
      <c r="C65" s="82">
        <v>1</v>
      </c>
      <c r="D65" s="46" t="s">
        <v>9</v>
      </c>
      <c r="E65" s="83"/>
      <c r="F65" s="89">
        <f t="shared" si="3"/>
        <v>0</v>
      </c>
    </row>
    <row r="66" spans="1:6" s="13" customFormat="1" x14ac:dyDescent="0.25">
      <c r="A66" s="81">
        <v>5.5</v>
      </c>
      <c r="B66" s="41" t="s">
        <v>153</v>
      </c>
      <c r="C66" s="82">
        <v>26</v>
      </c>
      <c r="D66" s="46" t="s">
        <v>9</v>
      </c>
      <c r="E66" s="83"/>
      <c r="F66" s="89">
        <f t="shared" si="3"/>
        <v>0</v>
      </c>
    </row>
    <row r="67" spans="1:6" s="13" customFormat="1" x14ac:dyDescent="0.25">
      <c r="A67" s="81">
        <v>5.6</v>
      </c>
      <c r="B67" s="41" t="s">
        <v>150</v>
      </c>
      <c r="C67" s="82">
        <v>24</v>
      </c>
      <c r="D67" s="46" t="s">
        <v>9</v>
      </c>
      <c r="E67" s="83"/>
      <c r="F67" s="89">
        <f t="shared" si="3"/>
        <v>0</v>
      </c>
    </row>
    <row r="68" spans="1:6" s="13" customFormat="1" x14ac:dyDescent="0.25">
      <c r="A68" s="88"/>
      <c r="B68" s="41"/>
      <c r="C68" s="82"/>
      <c r="D68" s="46"/>
      <c r="E68" s="83"/>
      <c r="F68" s="89"/>
    </row>
    <row r="69" spans="1:6" s="13" customFormat="1" x14ac:dyDescent="0.25">
      <c r="A69" s="91">
        <v>6</v>
      </c>
      <c r="B69" s="43" t="s">
        <v>255</v>
      </c>
      <c r="C69" s="82"/>
      <c r="D69" s="46"/>
      <c r="E69" s="83"/>
      <c r="F69" s="89"/>
    </row>
    <row r="70" spans="1:6" s="13" customFormat="1" x14ac:dyDescent="0.25">
      <c r="A70" s="88"/>
      <c r="B70" s="41"/>
      <c r="C70" s="82"/>
      <c r="D70" s="46"/>
      <c r="E70" s="83"/>
      <c r="F70" s="89"/>
    </row>
    <row r="71" spans="1:6" s="94" customFormat="1" ht="25.5" x14ac:dyDescent="0.25">
      <c r="A71" s="92">
        <v>6.1</v>
      </c>
      <c r="B71" s="43" t="s">
        <v>256</v>
      </c>
      <c r="C71" s="82"/>
      <c r="D71" s="46"/>
      <c r="E71" s="83"/>
      <c r="F71" s="93"/>
    </row>
    <row r="72" spans="1:6" s="94" customFormat="1" x14ac:dyDescent="0.25">
      <c r="A72" s="95" t="s">
        <v>257</v>
      </c>
      <c r="B72" s="44" t="s">
        <v>11</v>
      </c>
      <c r="C72" s="82">
        <v>11</v>
      </c>
      <c r="D72" s="46" t="s">
        <v>9</v>
      </c>
      <c r="E72" s="14"/>
      <c r="F72" s="89">
        <f>ROUND(C72*E72,2)</f>
        <v>0</v>
      </c>
    </row>
    <row r="73" spans="1:6" s="94" customFormat="1" ht="25.5" x14ac:dyDescent="0.25">
      <c r="A73" s="95" t="s">
        <v>258</v>
      </c>
      <c r="B73" s="67" t="s">
        <v>316</v>
      </c>
      <c r="C73" s="82">
        <v>66</v>
      </c>
      <c r="D73" s="46" t="s">
        <v>8</v>
      </c>
      <c r="E73" s="14"/>
      <c r="F73" s="89">
        <f>ROUND(C73*E73,2)</f>
        <v>0</v>
      </c>
    </row>
    <row r="74" spans="1:6" s="94" customFormat="1" ht="25.5" x14ac:dyDescent="0.25">
      <c r="A74" s="95" t="s">
        <v>259</v>
      </c>
      <c r="B74" s="68" t="s">
        <v>317</v>
      </c>
      <c r="C74" s="82">
        <v>24</v>
      </c>
      <c r="D74" s="46" t="s">
        <v>9</v>
      </c>
      <c r="E74" s="14"/>
      <c r="F74" s="89">
        <f>ROUND(C74*E74,2)</f>
        <v>0</v>
      </c>
    </row>
    <row r="75" spans="1:6" s="94" customFormat="1" x14ac:dyDescent="0.25">
      <c r="A75" s="95" t="s">
        <v>260</v>
      </c>
      <c r="B75" s="44" t="s">
        <v>61</v>
      </c>
      <c r="C75" s="82">
        <v>12</v>
      </c>
      <c r="D75" s="46" t="s">
        <v>9</v>
      </c>
      <c r="E75" s="14"/>
      <c r="F75" s="89">
        <f>+C75*E75</f>
        <v>0</v>
      </c>
    </row>
    <row r="76" spans="1:6" s="94" customFormat="1" x14ac:dyDescent="0.25">
      <c r="A76" s="95" t="s">
        <v>261</v>
      </c>
      <c r="B76" s="44" t="s">
        <v>254</v>
      </c>
      <c r="C76" s="82">
        <v>12</v>
      </c>
      <c r="D76" s="46" t="s">
        <v>9</v>
      </c>
      <c r="E76" s="14"/>
      <c r="F76" s="89">
        <f>ROUND(C76*E76,2)</f>
        <v>0</v>
      </c>
    </row>
    <row r="77" spans="1:6" s="94" customFormat="1" ht="25.5" x14ac:dyDescent="0.25">
      <c r="A77" s="95" t="s">
        <v>262</v>
      </c>
      <c r="B77" s="45" t="s">
        <v>155</v>
      </c>
      <c r="C77" s="82">
        <v>92.4</v>
      </c>
      <c r="D77" s="46" t="s">
        <v>6</v>
      </c>
      <c r="E77" s="14"/>
      <c r="F77" s="89">
        <f>ROUND(C77*E77,2)</f>
        <v>0</v>
      </c>
    </row>
    <row r="78" spans="1:6" s="94" customFormat="1" ht="25.5" x14ac:dyDescent="0.25">
      <c r="A78" s="95" t="s">
        <v>263</v>
      </c>
      <c r="B78" s="45" t="s">
        <v>211</v>
      </c>
      <c r="C78" s="82">
        <v>79.62</v>
      </c>
      <c r="D78" s="46" t="s">
        <v>6</v>
      </c>
      <c r="E78" s="14"/>
      <c r="F78" s="89">
        <f>ROUND(C78*E78,2)</f>
        <v>0</v>
      </c>
    </row>
    <row r="79" spans="1:6" s="94" customFormat="1" ht="25.5" x14ac:dyDescent="0.25">
      <c r="A79" s="95" t="s">
        <v>264</v>
      </c>
      <c r="B79" s="45" t="s">
        <v>331</v>
      </c>
      <c r="C79" s="82">
        <v>15.36</v>
      </c>
      <c r="D79" s="46" t="s">
        <v>6</v>
      </c>
      <c r="E79" s="14"/>
      <c r="F79" s="89">
        <f>ROUND(C79*E79,2)</f>
        <v>0</v>
      </c>
    </row>
    <row r="80" spans="1:6" s="94" customFormat="1" x14ac:dyDescent="0.25">
      <c r="A80" s="95" t="s">
        <v>265</v>
      </c>
      <c r="B80" s="44" t="s">
        <v>50</v>
      </c>
      <c r="C80" s="82">
        <v>6</v>
      </c>
      <c r="D80" s="46" t="s">
        <v>9</v>
      </c>
      <c r="E80" s="14"/>
      <c r="F80" s="89">
        <f>ROUND(C80*E80,2)</f>
        <v>0</v>
      </c>
    </row>
    <row r="81" spans="1:6" s="94" customFormat="1" x14ac:dyDescent="0.25">
      <c r="A81" s="95"/>
      <c r="B81" s="44"/>
      <c r="C81" s="96"/>
      <c r="D81" s="46"/>
      <c r="E81" s="14"/>
      <c r="F81" s="89"/>
    </row>
    <row r="82" spans="1:6" s="94" customFormat="1" ht="25.5" x14ac:dyDescent="0.25">
      <c r="A82" s="92">
        <v>6.2</v>
      </c>
      <c r="B82" s="43" t="s">
        <v>245</v>
      </c>
      <c r="C82" s="82"/>
      <c r="D82" s="46"/>
      <c r="E82" s="83"/>
      <c r="F82" s="93"/>
    </row>
    <row r="83" spans="1:6" s="94" customFormat="1" x14ac:dyDescent="0.25">
      <c r="A83" s="95" t="s">
        <v>266</v>
      </c>
      <c r="B83" s="44" t="s">
        <v>11</v>
      </c>
      <c r="C83" s="82">
        <v>2</v>
      </c>
      <c r="D83" s="46" t="s">
        <v>9</v>
      </c>
      <c r="E83" s="14"/>
      <c r="F83" s="89">
        <f>ROUND(C83*E83,2)</f>
        <v>0</v>
      </c>
    </row>
    <row r="84" spans="1:6" s="94" customFormat="1" ht="25.5" x14ac:dyDescent="0.25">
      <c r="A84" s="95" t="s">
        <v>267</v>
      </c>
      <c r="B84" s="44" t="s">
        <v>246</v>
      </c>
      <c r="C84" s="82">
        <v>12.2</v>
      </c>
      <c r="D84" s="46" t="s">
        <v>8</v>
      </c>
      <c r="E84" s="14"/>
      <c r="F84" s="89">
        <f>ROUND(C84*E84,2)</f>
        <v>0</v>
      </c>
    </row>
    <row r="85" spans="1:6" s="94" customFormat="1" ht="25.5" x14ac:dyDescent="0.25">
      <c r="A85" s="95" t="s">
        <v>268</v>
      </c>
      <c r="B85" s="45" t="s">
        <v>247</v>
      </c>
      <c r="C85" s="82">
        <v>8</v>
      </c>
      <c r="D85" s="46" t="s">
        <v>9</v>
      </c>
      <c r="E85" s="14"/>
      <c r="F85" s="89">
        <f>ROUND(C85*E85,2)</f>
        <v>0</v>
      </c>
    </row>
    <row r="86" spans="1:6" s="94" customFormat="1" x14ac:dyDescent="0.25">
      <c r="A86" s="95" t="s">
        <v>269</v>
      </c>
      <c r="B86" s="44" t="s">
        <v>248</v>
      </c>
      <c r="C86" s="82">
        <v>4</v>
      </c>
      <c r="D86" s="46" t="s">
        <v>9</v>
      </c>
      <c r="E86" s="14"/>
      <c r="F86" s="89">
        <f>+C86*E86</f>
        <v>0</v>
      </c>
    </row>
    <row r="87" spans="1:6" s="94" customFormat="1" x14ac:dyDescent="0.25">
      <c r="A87" s="95" t="s">
        <v>270</v>
      </c>
      <c r="B87" s="44" t="s">
        <v>254</v>
      </c>
      <c r="C87" s="82">
        <v>4</v>
      </c>
      <c r="D87" s="46" t="s">
        <v>9</v>
      </c>
      <c r="E87" s="14"/>
      <c r="F87" s="89">
        <f>ROUND(C87*E87,2)</f>
        <v>0</v>
      </c>
    </row>
    <row r="88" spans="1:6" s="94" customFormat="1" ht="25.5" x14ac:dyDescent="0.25">
      <c r="A88" s="95" t="s">
        <v>271</v>
      </c>
      <c r="B88" s="45" t="s">
        <v>155</v>
      </c>
      <c r="C88" s="82">
        <v>10.98</v>
      </c>
      <c r="D88" s="46" t="s">
        <v>6</v>
      </c>
      <c r="E88" s="14"/>
      <c r="F88" s="89">
        <f>ROUND(C88*E88,2)</f>
        <v>0</v>
      </c>
    </row>
    <row r="89" spans="1:6" s="94" customFormat="1" ht="25.5" x14ac:dyDescent="0.25">
      <c r="A89" s="95" t="s">
        <v>272</v>
      </c>
      <c r="B89" s="45" t="s">
        <v>211</v>
      </c>
      <c r="C89" s="82">
        <v>10.43</v>
      </c>
      <c r="D89" s="46" t="s">
        <v>6</v>
      </c>
      <c r="E89" s="14"/>
      <c r="F89" s="89">
        <f>ROUND(C89*E89,2)</f>
        <v>0</v>
      </c>
    </row>
    <row r="90" spans="1:6" s="94" customFormat="1" ht="25.5" x14ac:dyDescent="0.25">
      <c r="A90" s="95" t="s">
        <v>273</v>
      </c>
      <c r="B90" s="45" t="s">
        <v>331</v>
      </c>
      <c r="C90" s="82">
        <v>0.69</v>
      </c>
      <c r="D90" s="46" t="s">
        <v>6</v>
      </c>
      <c r="E90" s="14"/>
      <c r="F90" s="89">
        <f>ROUND(C90*E90,2)</f>
        <v>0</v>
      </c>
    </row>
    <row r="91" spans="1:6" s="94" customFormat="1" x14ac:dyDescent="0.25">
      <c r="A91" s="95" t="s">
        <v>274</v>
      </c>
      <c r="B91" s="44" t="s">
        <v>50</v>
      </c>
      <c r="C91" s="82">
        <v>2</v>
      </c>
      <c r="D91" s="46" t="s">
        <v>9</v>
      </c>
      <c r="E91" s="14"/>
      <c r="F91" s="89">
        <f>ROUND(C91*E91,2)</f>
        <v>0</v>
      </c>
    </row>
    <row r="92" spans="1:6" s="94" customFormat="1" x14ac:dyDescent="0.25">
      <c r="A92" s="95"/>
      <c r="B92" s="44"/>
      <c r="C92" s="96"/>
      <c r="D92" s="46"/>
      <c r="E92" s="14"/>
      <c r="F92" s="89"/>
    </row>
    <row r="93" spans="1:6" s="13" customFormat="1" x14ac:dyDescent="0.25">
      <c r="A93" s="84">
        <v>7</v>
      </c>
      <c r="B93" s="40" t="s">
        <v>142</v>
      </c>
      <c r="C93" s="82"/>
      <c r="D93" s="46"/>
      <c r="E93" s="83"/>
      <c r="F93" s="80"/>
    </row>
    <row r="94" spans="1:6" s="13" customFormat="1" ht="25.5" x14ac:dyDescent="0.25">
      <c r="A94" s="81">
        <v>7.1</v>
      </c>
      <c r="B94" s="45" t="s">
        <v>241</v>
      </c>
      <c r="C94" s="82">
        <v>1</v>
      </c>
      <c r="D94" s="46" t="s">
        <v>9</v>
      </c>
      <c r="E94" s="83"/>
      <c r="F94" s="89">
        <f t="shared" ref="F94:F103" si="4">ROUND(C94*E94,2)</f>
        <v>0</v>
      </c>
    </row>
    <row r="95" spans="1:6" s="13" customFormat="1" ht="25.5" x14ac:dyDescent="0.25">
      <c r="A95" s="81">
        <v>7.2</v>
      </c>
      <c r="B95" s="45" t="s">
        <v>237</v>
      </c>
      <c r="C95" s="82">
        <v>1</v>
      </c>
      <c r="D95" s="46" t="s">
        <v>9</v>
      </c>
      <c r="E95" s="83"/>
      <c r="F95" s="89">
        <f t="shared" si="4"/>
        <v>0</v>
      </c>
    </row>
    <row r="96" spans="1:6" s="13" customFormat="1" ht="25.5" x14ac:dyDescent="0.25">
      <c r="A96" s="81">
        <v>7.3</v>
      </c>
      <c r="B96" s="45" t="s">
        <v>238</v>
      </c>
      <c r="C96" s="82">
        <v>4</v>
      </c>
      <c r="D96" s="46" t="s">
        <v>9</v>
      </c>
      <c r="E96" s="83"/>
      <c r="F96" s="89">
        <f t="shared" si="4"/>
        <v>0</v>
      </c>
    </row>
    <row r="97" spans="1:6" s="13" customFormat="1" ht="25.5" x14ac:dyDescent="0.25">
      <c r="A97" s="81">
        <v>7.4</v>
      </c>
      <c r="B97" s="45" t="s">
        <v>243</v>
      </c>
      <c r="C97" s="82">
        <v>3</v>
      </c>
      <c r="D97" s="46" t="s">
        <v>9</v>
      </c>
      <c r="E97" s="83"/>
      <c r="F97" s="89">
        <f t="shared" si="4"/>
        <v>0</v>
      </c>
    </row>
    <row r="98" spans="1:6" s="13" customFormat="1" ht="25.5" x14ac:dyDescent="0.25">
      <c r="A98" s="81">
        <v>7.5</v>
      </c>
      <c r="B98" s="45" t="s">
        <v>244</v>
      </c>
      <c r="C98" s="82">
        <v>2</v>
      </c>
      <c r="D98" s="46" t="s">
        <v>9</v>
      </c>
      <c r="E98" s="83"/>
      <c r="F98" s="89">
        <f t="shared" si="4"/>
        <v>0</v>
      </c>
    </row>
    <row r="99" spans="1:6" s="13" customFormat="1" ht="25.5" x14ac:dyDescent="0.25">
      <c r="A99" s="81">
        <v>7.6</v>
      </c>
      <c r="B99" s="45" t="s">
        <v>239</v>
      </c>
      <c r="C99" s="82">
        <v>1</v>
      </c>
      <c r="D99" s="46" t="s">
        <v>9</v>
      </c>
      <c r="E99" s="83"/>
      <c r="F99" s="89">
        <f t="shared" si="4"/>
        <v>0</v>
      </c>
    </row>
    <row r="100" spans="1:6" s="13" customFormat="1" x14ac:dyDescent="0.25">
      <c r="A100" s="97">
        <v>7.7</v>
      </c>
      <c r="B100" s="45" t="s">
        <v>242</v>
      </c>
      <c r="C100" s="82">
        <v>1</v>
      </c>
      <c r="D100" s="46" t="s">
        <v>9</v>
      </c>
      <c r="E100" s="83"/>
      <c r="F100" s="89">
        <f t="shared" si="4"/>
        <v>0</v>
      </c>
    </row>
    <row r="101" spans="1:6" s="13" customFormat="1" x14ac:dyDescent="0.25">
      <c r="A101" s="81">
        <v>7.8</v>
      </c>
      <c r="B101" s="41" t="s">
        <v>62</v>
      </c>
      <c r="C101" s="82">
        <v>4</v>
      </c>
      <c r="D101" s="46" t="s">
        <v>9</v>
      </c>
      <c r="E101" s="83"/>
      <c r="F101" s="89">
        <f t="shared" si="4"/>
        <v>0</v>
      </c>
    </row>
    <row r="102" spans="1:6" s="13" customFormat="1" x14ac:dyDescent="0.25">
      <c r="A102" s="81">
        <v>7.9</v>
      </c>
      <c r="B102" s="41" t="s">
        <v>70</v>
      </c>
      <c r="C102" s="82">
        <v>14</v>
      </c>
      <c r="D102" s="46" t="s">
        <v>9</v>
      </c>
      <c r="E102" s="83"/>
      <c r="F102" s="89">
        <f t="shared" si="4"/>
        <v>0</v>
      </c>
    </row>
    <row r="103" spans="1:6" s="13" customFormat="1" x14ac:dyDescent="0.25">
      <c r="A103" s="98">
        <v>7.1</v>
      </c>
      <c r="B103" s="41" t="s">
        <v>337</v>
      </c>
      <c r="C103" s="82">
        <v>6</v>
      </c>
      <c r="D103" s="46" t="s">
        <v>9</v>
      </c>
      <c r="E103" s="83"/>
      <c r="F103" s="89">
        <f t="shared" si="4"/>
        <v>0</v>
      </c>
    </row>
    <row r="104" spans="1:6" s="13" customFormat="1" x14ac:dyDescent="0.25">
      <c r="A104" s="98"/>
      <c r="B104" s="41"/>
      <c r="C104" s="82"/>
      <c r="D104" s="46"/>
      <c r="E104" s="83"/>
      <c r="F104" s="89"/>
    </row>
    <row r="105" spans="1:6" s="13" customFormat="1" x14ac:dyDescent="0.25">
      <c r="A105" s="99">
        <v>8</v>
      </c>
      <c r="B105" s="55" t="s">
        <v>214</v>
      </c>
      <c r="C105" s="47">
        <v>7148.44</v>
      </c>
      <c r="D105" s="46" t="s">
        <v>8</v>
      </c>
      <c r="E105" s="14"/>
      <c r="F105" s="100">
        <f>ROUND(C105*E105,2)</f>
        <v>0</v>
      </c>
    </row>
    <row r="106" spans="1:6" s="13" customFormat="1" x14ac:dyDescent="0.25">
      <c r="A106" s="99">
        <v>9</v>
      </c>
      <c r="B106" s="55" t="s">
        <v>215</v>
      </c>
      <c r="C106" s="47">
        <v>7148.44</v>
      </c>
      <c r="D106" s="46" t="s">
        <v>8</v>
      </c>
      <c r="E106" s="14"/>
      <c r="F106" s="100">
        <f>ROUND(C106*E106,2)</f>
        <v>0</v>
      </c>
    </row>
    <row r="107" spans="1:6" s="13" customFormat="1" x14ac:dyDescent="0.25">
      <c r="A107" s="99">
        <v>10</v>
      </c>
      <c r="B107" s="55" t="s">
        <v>216</v>
      </c>
      <c r="C107" s="47">
        <v>7148.44</v>
      </c>
      <c r="D107" s="46" t="s">
        <v>8</v>
      </c>
      <c r="E107" s="14"/>
      <c r="F107" s="100">
        <f>ROUND(C107*E107,2)</f>
        <v>0</v>
      </c>
    </row>
    <row r="108" spans="1:6" s="13" customFormat="1" x14ac:dyDescent="0.25">
      <c r="A108" s="81"/>
      <c r="B108" s="169" t="str">
        <f>"SUB TOTAL FASE "&amp;A33</f>
        <v>SUB TOTAL FASE C</v>
      </c>
      <c r="C108" s="82"/>
      <c r="D108" s="46"/>
      <c r="E108" s="83"/>
      <c r="F108" s="121">
        <f>ROUND(SUM(F35:F107),2)</f>
        <v>0</v>
      </c>
    </row>
    <row r="109" spans="1:6" s="13" customFormat="1" x14ac:dyDescent="0.25">
      <c r="A109" s="81"/>
      <c r="B109" s="41"/>
      <c r="C109" s="82"/>
      <c r="D109" s="46"/>
      <c r="E109" s="83"/>
      <c r="F109" s="80"/>
    </row>
    <row r="110" spans="1:6" s="13" customFormat="1" x14ac:dyDescent="0.25">
      <c r="A110" s="76" t="s">
        <v>38</v>
      </c>
      <c r="B110" s="40" t="s">
        <v>63</v>
      </c>
      <c r="C110" s="82"/>
      <c r="D110" s="46"/>
      <c r="E110" s="83"/>
      <c r="F110" s="80"/>
    </row>
    <row r="111" spans="1:6" s="13" customFormat="1" x14ac:dyDescent="0.25">
      <c r="A111" s="88">
        <v>1</v>
      </c>
      <c r="B111" s="41" t="s">
        <v>64</v>
      </c>
      <c r="C111" s="82">
        <v>2</v>
      </c>
      <c r="D111" s="46" t="s">
        <v>9</v>
      </c>
      <c r="E111" s="83"/>
      <c r="F111" s="89">
        <f>ROUND(C111*E111,2)</f>
        <v>0</v>
      </c>
    </row>
    <row r="112" spans="1:6" s="13" customFormat="1" ht="38.25" x14ac:dyDescent="0.25">
      <c r="A112" s="88">
        <v>2</v>
      </c>
      <c r="B112" s="41" t="s">
        <v>323</v>
      </c>
      <c r="C112" s="82">
        <v>2</v>
      </c>
      <c r="D112" s="46" t="s">
        <v>9</v>
      </c>
      <c r="E112" s="83"/>
      <c r="F112" s="89">
        <f>ROUND(C112*E112,2)</f>
        <v>0</v>
      </c>
    </row>
    <row r="113" spans="1:6" s="13" customFormat="1" ht="76.5" x14ac:dyDescent="0.25">
      <c r="A113" s="88">
        <v>3</v>
      </c>
      <c r="B113" s="66" t="s">
        <v>322</v>
      </c>
      <c r="C113" s="82">
        <v>1</v>
      </c>
      <c r="D113" s="46" t="s">
        <v>9</v>
      </c>
      <c r="E113" s="83"/>
      <c r="F113" s="89">
        <f>ROUND(C113*E113,2)</f>
        <v>0</v>
      </c>
    </row>
    <row r="114" spans="1:6" s="13" customFormat="1" x14ac:dyDescent="0.25">
      <c r="A114" s="88">
        <v>4</v>
      </c>
      <c r="B114" s="41" t="s">
        <v>152</v>
      </c>
      <c r="C114" s="82">
        <v>1</v>
      </c>
      <c r="D114" s="46" t="s">
        <v>9</v>
      </c>
      <c r="E114" s="83"/>
      <c r="F114" s="89">
        <f>ROUND(C114*E114,2)</f>
        <v>0</v>
      </c>
    </row>
    <row r="115" spans="1:6" s="13" customFormat="1" x14ac:dyDescent="0.25">
      <c r="A115" s="81"/>
      <c r="B115" s="169" t="str">
        <f>"SUB TOTAL  FASE  "&amp;A110</f>
        <v>SUB TOTAL  FASE  D</v>
      </c>
      <c r="C115" s="82"/>
      <c r="D115" s="46"/>
      <c r="E115" s="83"/>
      <c r="F115" s="121">
        <f>ROUND(SUM(F111:F114),2)</f>
        <v>0</v>
      </c>
    </row>
    <row r="116" spans="1:6" s="13" customFormat="1" x14ac:dyDescent="0.25">
      <c r="A116" s="81"/>
      <c r="B116" s="41"/>
      <c r="C116" s="82"/>
      <c r="D116" s="46"/>
      <c r="E116" s="83"/>
      <c r="F116" s="80"/>
    </row>
    <row r="117" spans="1:6" s="102" customFormat="1" x14ac:dyDescent="0.25">
      <c r="A117" s="101" t="s">
        <v>8</v>
      </c>
      <c r="B117" s="40" t="s">
        <v>75</v>
      </c>
      <c r="C117" s="82"/>
      <c r="D117" s="46"/>
      <c r="E117" s="83"/>
      <c r="F117" s="100"/>
    </row>
    <row r="118" spans="1:6" s="102" customFormat="1" x14ac:dyDescent="0.25">
      <c r="A118" s="101"/>
      <c r="B118" s="43"/>
      <c r="C118" s="82"/>
      <c r="D118" s="46"/>
      <c r="E118" s="83"/>
      <c r="F118" s="100"/>
    </row>
    <row r="119" spans="1:6" s="102" customFormat="1" x14ac:dyDescent="0.25">
      <c r="A119" s="101" t="str">
        <f>A117&amp;1</f>
        <v>M1</v>
      </c>
      <c r="B119" s="43" t="s">
        <v>76</v>
      </c>
      <c r="C119" s="82"/>
      <c r="D119" s="46"/>
      <c r="E119" s="83"/>
      <c r="F119" s="100"/>
    </row>
    <row r="120" spans="1:6" s="102" customFormat="1" x14ac:dyDescent="0.25">
      <c r="A120" s="101"/>
      <c r="B120" s="43"/>
      <c r="C120" s="82"/>
      <c r="D120" s="46"/>
      <c r="E120" s="83"/>
      <c r="F120" s="100"/>
    </row>
    <row r="121" spans="1:6" s="102" customFormat="1" x14ac:dyDescent="0.25">
      <c r="A121" s="44">
        <v>1</v>
      </c>
      <c r="B121" s="41" t="s">
        <v>11</v>
      </c>
      <c r="C121" s="82">
        <v>2343</v>
      </c>
      <c r="D121" s="46" t="s">
        <v>8</v>
      </c>
      <c r="E121" s="83"/>
      <c r="F121" s="89">
        <f>ROUND(C121*E121,2)</f>
        <v>0</v>
      </c>
    </row>
    <row r="122" spans="1:6" s="102" customFormat="1" x14ac:dyDescent="0.25">
      <c r="A122" s="101"/>
      <c r="B122" s="41"/>
      <c r="C122" s="82"/>
      <c r="D122" s="46"/>
      <c r="E122" s="83"/>
      <c r="F122" s="80"/>
    </row>
    <row r="123" spans="1:6" s="102" customFormat="1" x14ac:dyDescent="0.25">
      <c r="A123" s="43">
        <v>2</v>
      </c>
      <c r="B123" s="40" t="s">
        <v>5</v>
      </c>
      <c r="C123" s="82"/>
      <c r="D123" s="46"/>
      <c r="E123" s="83"/>
      <c r="F123" s="80"/>
    </row>
    <row r="124" spans="1:6" s="102" customFormat="1" x14ac:dyDescent="0.25">
      <c r="A124" s="44">
        <v>2.1</v>
      </c>
      <c r="B124" s="41" t="s">
        <v>65</v>
      </c>
      <c r="C124" s="82">
        <v>1663.11</v>
      </c>
      <c r="D124" s="46" t="s">
        <v>6</v>
      </c>
      <c r="E124" s="83"/>
      <c r="F124" s="89">
        <f>ROUND(C124*E124,2)</f>
        <v>0</v>
      </c>
    </row>
    <row r="125" spans="1:6" s="102" customFormat="1" x14ac:dyDescent="0.25">
      <c r="A125" s="44">
        <v>2.2000000000000002</v>
      </c>
      <c r="B125" s="41" t="s">
        <v>66</v>
      </c>
      <c r="C125" s="82">
        <v>1490.5</v>
      </c>
      <c r="D125" s="46" t="s">
        <v>7</v>
      </c>
      <c r="E125" s="83"/>
      <c r="F125" s="89">
        <f>ROUND(C125*E125,2)</f>
        <v>0</v>
      </c>
    </row>
    <row r="126" spans="1:6" s="102" customFormat="1" x14ac:dyDescent="0.25">
      <c r="A126" s="44">
        <v>2.2999999999999998</v>
      </c>
      <c r="B126" s="41" t="s">
        <v>37</v>
      </c>
      <c r="C126" s="82">
        <v>149.05000000000001</v>
      </c>
      <c r="D126" s="46" t="s">
        <v>6</v>
      </c>
      <c r="E126" s="83"/>
      <c r="F126" s="89">
        <f>ROUND(C126*E126,2)</f>
        <v>0</v>
      </c>
    </row>
    <row r="127" spans="1:6" s="102" customFormat="1" ht="25.5" x14ac:dyDescent="0.25">
      <c r="A127" s="44">
        <v>2.4</v>
      </c>
      <c r="B127" s="41" t="s">
        <v>210</v>
      </c>
      <c r="C127" s="82">
        <v>1415.65</v>
      </c>
      <c r="D127" s="46" t="s">
        <v>6</v>
      </c>
      <c r="E127" s="83"/>
      <c r="F127" s="89">
        <f>ROUND(C127*E127,2)</f>
        <v>0</v>
      </c>
    </row>
    <row r="128" spans="1:6" s="102" customFormat="1" ht="25.5" x14ac:dyDescent="0.25">
      <c r="A128" s="44">
        <v>2.5</v>
      </c>
      <c r="B128" s="41" t="s">
        <v>332</v>
      </c>
      <c r="C128" s="82">
        <v>296.97000000000003</v>
      </c>
      <c r="D128" s="46" t="s">
        <v>6</v>
      </c>
      <c r="E128" s="83"/>
      <c r="F128" s="89">
        <f>ROUND(C128*E128,2)</f>
        <v>0</v>
      </c>
    </row>
    <row r="129" spans="1:6" s="102" customFormat="1" x14ac:dyDescent="0.25">
      <c r="A129" s="44"/>
      <c r="B129" s="41"/>
      <c r="C129" s="82"/>
      <c r="D129" s="46"/>
      <c r="E129" s="83"/>
      <c r="F129" s="80"/>
    </row>
    <row r="130" spans="1:6" s="102" customFormat="1" x14ac:dyDescent="0.25">
      <c r="A130" s="43">
        <v>3</v>
      </c>
      <c r="B130" s="40" t="s">
        <v>67</v>
      </c>
      <c r="C130" s="82"/>
      <c r="D130" s="46"/>
      <c r="E130" s="83"/>
      <c r="F130" s="89">
        <f t="shared" ref="F130" si="5">ROUND(C130*E130,2)</f>
        <v>0</v>
      </c>
    </row>
    <row r="131" spans="1:6" s="102" customFormat="1" x14ac:dyDescent="0.25">
      <c r="A131" s="44">
        <v>3.1</v>
      </c>
      <c r="B131" s="41" t="s">
        <v>77</v>
      </c>
      <c r="C131" s="82">
        <v>872.41</v>
      </c>
      <c r="D131" s="46" t="s">
        <v>8</v>
      </c>
      <c r="E131" s="83"/>
      <c r="F131" s="89">
        <f>ROUND(C131*E131,2)</f>
        <v>0</v>
      </c>
    </row>
    <row r="132" spans="1:6" s="102" customFormat="1" x14ac:dyDescent="0.25">
      <c r="A132" s="44">
        <v>3.2</v>
      </c>
      <c r="B132" s="41" t="s">
        <v>78</v>
      </c>
      <c r="C132" s="82">
        <v>495.92</v>
      </c>
      <c r="D132" s="46" t="s">
        <v>8</v>
      </c>
      <c r="E132" s="83"/>
      <c r="F132" s="89">
        <f>ROUND(C132*E132,2)</f>
        <v>0</v>
      </c>
    </row>
    <row r="133" spans="1:6" s="102" customFormat="1" x14ac:dyDescent="0.25">
      <c r="A133" s="44">
        <v>3.3</v>
      </c>
      <c r="B133" s="41" t="s">
        <v>79</v>
      </c>
      <c r="C133" s="82">
        <v>1052.44</v>
      </c>
      <c r="D133" s="46" t="s">
        <v>8</v>
      </c>
      <c r="E133" s="83"/>
      <c r="F133" s="89">
        <f>ROUND(C133*E133,2)</f>
        <v>0</v>
      </c>
    </row>
    <row r="134" spans="1:6" s="102" customFormat="1" x14ac:dyDescent="0.25">
      <c r="A134" s="44"/>
      <c r="B134" s="41"/>
      <c r="C134" s="82"/>
      <c r="D134" s="46"/>
      <c r="E134" s="83"/>
      <c r="F134" s="80"/>
    </row>
    <row r="135" spans="1:6" s="102" customFormat="1" x14ac:dyDescent="0.25">
      <c r="A135" s="43">
        <v>4</v>
      </c>
      <c r="B135" s="40" t="s">
        <v>46</v>
      </c>
      <c r="C135" s="82"/>
      <c r="D135" s="46"/>
      <c r="E135" s="83"/>
      <c r="F135" s="80"/>
    </row>
    <row r="136" spans="1:6" s="102" customFormat="1" x14ac:dyDescent="0.25">
      <c r="A136" s="44">
        <v>4.0999999999999996</v>
      </c>
      <c r="B136" s="41" t="s">
        <v>77</v>
      </c>
      <c r="C136" s="82">
        <v>872.41</v>
      </c>
      <c r="D136" s="46" t="s">
        <v>8</v>
      </c>
      <c r="E136" s="83"/>
      <c r="F136" s="89">
        <f>ROUND(C136*E136,2)</f>
        <v>0</v>
      </c>
    </row>
    <row r="137" spans="1:6" s="102" customFormat="1" x14ac:dyDescent="0.25">
      <c r="A137" s="44">
        <v>4.2</v>
      </c>
      <c r="B137" s="41" t="s">
        <v>78</v>
      </c>
      <c r="C137" s="82">
        <v>495.92</v>
      </c>
      <c r="D137" s="46" t="s">
        <v>8</v>
      </c>
      <c r="E137" s="83"/>
      <c r="F137" s="89">
        <f>ROUND(C137*E137,2)</f>
        <v>0</v>
      </c>
    </row>
    <row r="138" spans="1:6" s="102" customFormat="1" x14ac:dyDescent="0.25">
      <c r="A138" s="44">
        <v>4.3</v>
      </c>
      <c r="B138" s="41" t="s">
        <v>79</v>
      </c>
      <c r="C138" s="82">
        <v>1052.44</v>
      </c>
      <c r="D138" s="46" t="s">
        <v>8</v>
      </c>
      <c r="E138" s="83"/>
      <c r="F138" s="89">
        <f>ROUND(C138*E138,2)</f>
        <v>0</v>
      </c>
    </row>
    <row r="139" spans="1:6" s="102" customFormat="1" x14ac:dyDescent="0.25">
      <c r="A139" s="44"/>
      <c r="B139" s="43"/>
      <c r="C139" s="82"/>
      <c r="D139" s="46"/>
      <c r="E139" s="83"/>
      <c r="F139" s="100"/>
    </row>
    <row r="140" spans="1:6" s="102" customFormat="1" ht="25.5" x14ac:dyDescent="0.25">
      <c r="A140" s="43">
        <v>5</v>
      </c>
      <c r="B140" s="40" t="s">
        <v>80</v>
      </c>
      <c r="C140" s="82"/>
      <c r="D140" s="46"/>
      <c r="E140" s="83"/>
      <c r="F140" s="100"/>
    </row>
    <row r="141" spans="1:6" s="102" customFormat="1" ht="25.5" x14ac:dyDescent="0.25">
      <c r="A141" s="44">
        <v>5.0999999999999996</v>
      </c>
      <c r="B141" s="41" t="s">
        <v>74</v>
      </c>
      <c r="C141" s="82">
        <v>2</v>
      </c>
      <c r="D141" s="46" t="s">
        <v>9</v>
      </c>
      <c r="E141" s="83"/>
      <c r="F141" s="89">
        <f>ROUND(C141*E141,2)</f>
        <v>0</v>
      </c>
    </row>
    <row r="142" spans="1:6" s="102" customFormat="1" ht="25.5" x14ac:dyDescent="0.25">
      <c r="A142" s="44">
        <v>5.2</v>
      </c>
      <c r="B142" s="41" t="s">
        <v>73</v>
      </c>
      <c r="C142" s="82">
        <v>4</v>
      </c>
      <c r="D142" s="46" t="s">
        <v>9</v>
      </c>
      <c r="E142" s="83"/>
      <c r="F142" s="89">
        <f>ROUND(C142*E142,2)</f>
        <v>0</v>
      </c>
    </row>
    <row r="143" spans="1:6" s="102" customFormat="1" ht="25.5" x14ac:dyDescent="0.25">
      <c r="A143" s="44">
        <v>5.3</v>
      </c>
      <c r="B143" s="41" t="s">
        <v>81</v>
      </c>
      <c r="C143" s="82">
        <v>4</v>
      </c>
      <c r="D143" s="46" t="s">
        <v>9</v>
      </c>
      <c r="E143" s="83"/>
      <c r="F143" s="89">
        <f>ROUND(C143*E143,2)</f>
        <v>0</v>
      </c>
    </row>
    <row r="144" spans="1:6" s="102" customFormat="1" x14ac:dyDescent="0.25">
      <c r="A144" s="44">
        <v>5.4</v>
      </c>
      <c r="B144" s="41" t="s">
        <v>150</v>
      </c>
      <c r="C144" s="82">
        <v>10</v>
      </c>
      <c r="D144" s="46" t="s">
        <v>9</v>
      </c>
      <c r="E144" s="83"/>
      <c r="F144" s="89">
        <f>ROUND(C144*E144,2)</f>
        <v>0</v>
      </c>
    </row>
    <row r="145" spans="1:6" s="102" customFormat="1" x14ac:dyDescent="0.25">
      <c r="A145" s="44"/>
      <c r="B145" s="41"/>
      <c r="C145" s="82"/>
      <c r="D145" s="46"/>
      <c r="E145" s="83"/>
      <c r="F145" s="89"/>
    </row>
    <row r="146" spans="1:6" s="102" customFormat="1" x14ac:dyDescent="0.25">
      <c r="A146" s="44">
        <v>6</v>
      </c>
      <c r="B146" s="44" t="s">
        <v>144</v>
      </c>
      <c r="C146" s="82">
        <v>2</v>
      </c>
      <c r="D146" s="46" t="s">
        <v>9</v>
      </c>
      <c r="E146" s="83"/>
      <c r="F146" s="89">
        <f>ROUND(C146*E146,2)</f>
        <v>0</v>
      </c>
    </row>
    <row r="147" spans="1:6" s="102" customFormat="1" x14ac:dyDescent="0.25">
      <c r="A147" s="44"/>
      <c r="B147" s="44"/>
      <c r="C147" s="82"/>
      <c r="D147" s="46"/>
      <c r="E147" s="83"/>
      <c r="F147" s="89"/>
    </row>
    <row r="148" spans="1:6" s="102" customFormat="1" x14ac:dyDescent="0.25">
      <c r="A148" s="103">
        <v>7</v>
      </c>
      <c r="B148" s="104" t="s">
        <v>279</v>
      </c>
      <c r="C148" s="48"/>
      <c r="D148" s="49"/>
      <c r="E148" s="15"/>
      <c r="F148" s="15"/>
    </row>
    <row r="149" spans="1:6" s="102" customFormat="1" x14ac:dyDescent="0.25">
      <c r="A149" s="105"/>
      <c r="B149" s="50"/>
      <c r="C149" s="48"/>
      <c r="D149" s="49"/>
      <c r="E149" s="15"/>
      <c r="F149" s="15"/>
    </row>
    <row r="150" spans="1:6" s="102" customFormat="1" x14ac:dyDescent="0.25">
      <c r="A150" s="103">
        <v>7.1</v>
      </c>
      <c r="B150" s="104" t="s">
        <v>303</v>
      </c>
      <c r="C150" s="106"/>
      <c r="D150" s="106"/>
      <c r="E150" s="107"/>
      <c r="F150" s="33">
        <f t="shared" ref="F150" si="6">+ROUND(C150*E150,2)</f>
        <v>0</v>
      </c>
    </row>
    <row r="151" spans="1:6" s="102" customFormat="1" x14ac:dyDescent="0.25">
      <c r="A151" s="108" t="s">
        <v>290</v>
      </c>
      <c r="B151" s="50" t="s">
        <v>280</v>
      </c>
      <c r="C151" s="51">
        <v>250</v>
      </c>
      <c r="D151" s="52" t="s">
        <v>9</v>
      </c>
      <c r="E151" s="16"/>
      <c r="F151" s="33">
        <f t="shared" ref="F151:F159" si="7">+ROUND(C151*E151,2)</f>
        <v>0</v>
      </c>
    </row>
    <row r="152" spans="1:6" s="102" customFormat="1" ht="24" x14ac:dyDescent="0.25">
      <c r="A152" s="108" t="s">
        <v>291</v>
      </c>
      <c r="B152" s="50" t="s">
        <v>281</v>
      </c>
      <c r="C152" s="51">
        <v>1447.37</v>
      </c>
      <c r="D152" s="49" t="s">
        <v>8</v>
      </c>
      <c r="E152" s="16"/>
      <c r="F152" s="33">
        <f t="shared" si="7"/>
        <v>0</v>
      </c>
    </row>
    <row r="153" spans="1:6" s="102" customFormat="1" x14ac:dyDescent="0.25">
      <c r="A153" s="108" t="s">
        <v>292</v>
      </c>
      <c r="B153" s="50" t="s">
        <v>282</v>
      </c>
      <c r="C153" s="51">
        <v>250</v>
      </c>
      <c r="D153" s="49" t="s">
        <v>9</v>
      </c>
      <c r="E153" s="109"/>
      <c r="F153" s="33">
        <f t="shared" si="7"/>
        <v>0</v>
      </c>
    </row>
    <row r="154" spans="1:6" s="102" customFormat="1" x14ac:dyDescent="0.25">
      <c r="A154" s="108" t="s">
        <v>293</v>
      </c>
      <c r="B154" s="50" t="s">
        <v>283</v>
      </c>
      <c r="C154" s="51">
        <v>500</v>
      </c>
      <c r="D154" s="49" t="s">
        <v>9</v>
      </c>
      <c r="E154" s="109"/>
      <c r="F154" s="33">
        <f t="shared" si="7"/>
        <v>0</v>
      </c>
    </row>
    <row r="155" spans="1:6" s="102" customFormat="1" x14ac:dyDescent="0.25">
      <c r="A155" s="108" t="s">
        <v>294</v>
      </c>
      <c r="B155" s="53" t="s">
        <v>284</v>
      </c>
      <c r="C155" s="51">
        <v>250</v>
      </c>
      <c r="D155" s="49" t="s">
        <v>9</v>
      </c>
      <c r="E155" s="109"/>
      <c r="F155" s="33">
        <f t="shared" si="7"/>
        <v>0</v>
      </c>
    </row>
    <row r="156" spans="1:6" s="102" customFormat="1" x14ac:dyDescent="0.25">
      <c r="A156" s="108" t="s">
        <v>295</v>
      </c>
      <c r="B156" s="53" t="s">
        <v>285</v>
      </c>
      <c r="C156" s="51">
        <v>250</v>
      </c>
      <c r="D156" s="49" t="s">
        <v>9</v>
      </c>
      <c r="E156" s="109"/>
      <c r="F156" s="33">
        <f t="shared" si="7"/>
        <v>0</v>
      </c>
    </row>
    <row r="157" spans="1:6" s="102" customFormat="1" x14ac:dyDescent="0.25">
      <c r="A157" s="108" t="s">
        <v>296</v>
      </c>
      <c r="B157" s="53" t="s">
        <v>286</v>
      </c>
      <c r="C157" s="51">
        <v>361.84</v>
      </c>
      <c r="D157" s="49" t="s">
        <v>8</v>
      </c>
      <c r="E157" s="109"/>
      <c r="F157" s="33">
        <f t="shared" si="7"/>
        <v>0</v>
      </c>
    </row>
    <row r="158" spans="1:6" s="102" customFormat="1" x14ac:dyDescent="0.25">
      <c r="A158" s="108" t="s">
        <v>297</v>
      </c>
      <c r="B158" s="50" t="s">
        <v>287</v>
      </c>
      <c r="C158" s="51">
        <v>250</v>
      </c>
      <c r="D158" s="49" t="s">
        <v>9</v>
      </c>
      <c r="E158" s="109"/>
      <c r="F158" s="33">
        <f t="shared" si="7"/>
        <v>0</v>
      </c>
    </row>
    <row r="159" spans="1:6" s="102" customFormat="1" x14ac:dyDescent="0.25">
      <c r="A159" s="108" t="s">
        <v>298</v>
      </c>
      <c r="B159" s="53" t="s">
        <v>288</v>
      </c>
      <c r="C159" s="51">
        <v>250</v>
      </c>
      <c r="D159" s="49" t="s">
        <v>9</v>
      </c>
      <c r="E159" s="109"/>
      <c r="F159" s="33">
        <f t="shared" si="7"/>
        <v>0</v>
      </c>
    </row>
    <row r="160" spans="1:6" s="102" customFormat="1" x14ac:dyDescent="0.25">
      <c r="A160" s="108" t="s">
        <v>299</v>
      </c>
      <c r="B160" s="53" t="s">
        <v>35</v>
      </c>
      <c r="C160" s="51">
        <v>0.77</v>
      </c>
      <c r="D160" s="49" t="s">
        <v>151</v>
      </c>
      <c r="E160" s="109"/>
      <c r="F160" s="107">
        <f>ROUND(C160*E160,2)</f>
        <v>0</v>
      </c>
    </row>
    <row r="161" spans="1:6" s="102" customFormat="1" x14ac:dyDescent="0.25">
      <c r="A161" s="108" t="s">
        <v>300</v>
      </c>
      <c r="B161" s="53" t="s">
        <v>289</v>
      </c>
      <c r="C161" s="51">
        <v>500</v>
      </c>
      <c r="D161" s="49" t="s">
        <v>9</v>
      </c>
      <c r="E161" s="109"/>
      <c r="F161" s="107">
        <f>ROUND(C161*E161,2)</f>
        <v>0</v>
      </c>
    </row>
    <row r="162" spans="1:6" s="102" customFormat="1" x14ac:dyDescent="0.25">
      <c r="A162" s="108" t="s">
        <v>301</v>
      </c>
      <c r="B162" s="53" t="s">
        <v>47</v>
      </c>
      <c r="C162" s="51">
        <v>477.63</v>
      </c>
      <c r="D162" s="49" t="s">
        <v>6</v>
      </c>
      <c r="E162" s="109"/>
      <c r="F162" s="107">
        <f>ROUND(C162*E162,2)</f>
        <v>0</v>
      </c>
    </row>
    <row r="163" spans="1:6" s="102" customFormat="1" x14ac:dyDescent="0.25">
      <c r="A163" s="108" t="s">
        <v>302</v>
      </c>
      <c r="B163" s="53" t="s">
        <v>34</v>
      </c>
      <c r="C163" s="51">
        <v>250</v>
      </c>
      <c r="D163" s="49" t="s">
        <v>9</v>
      </c>
      <c r="E163" s="109"/>
      <c r="F163" s="107">
        <f>ROUND(C163*E163,2)</f>
        <v>0</v>
      </c>
    </row>
    <row r="164" spans="1:6" s="102" customFormat="1" x14ac:dyDescent="0.25">
      <c r="A164" s="44"/>
      <c r="B164" s="44"/>
      <c r="C164" s="82"/>
      <c r="D164" s="46"/>
      <c r="E164" s="83"/>
      <c r="F164" s="89"/>
    </row>
    <row r="165" spans="1:6" s="102" customFormat="1" x14ac:dyDescent="0.25">
      <c r="A165" s="99">
        <v>8</v>
      </c>
      <c r="B165" s="55" t="s">
        <v>214</v>
      </c>
      <c r="C165" s="47">
        <v>2577.3000000000002</v>
      </c>
      <c r="D165" s="46" t="s">
        <v>8</v>
      </c>
      <c r="E165" s="14"/>
      <c r="F165" s="100">
        <f>ROUND(C165*E165,2)</f>
        <v>0</v>
      </c>
    </row>
    <row r="166" spans="1:6" s="102" customFormat="1" x14ac:dyDescent="0.25">
      <c r="A166" s="99">
        <v>9</v>
      </c>
      <c r="B166" s="55" t="s">
        <v>215</v>
      </c>
      <c r="C166" s="47">
        <v>2577.3000000000002</v>
      </c>
      <c r="D166" s="46" t="s">
        <v>8</v>
      </c>
      <c r="E166" s="14"/>
      <c r="F166" s="100">
        <f>ROUND(C166*E166,2)</f>
        <v>0</v>
      </c>
    </row>
    <row r="167" spans="1:6" s="102" customFormat="1" x14ac:dyDescent="0.25">
      <c r="A167" s="99">
        <v>10</v>
      </c>
      <c r="B167" s="55" t="s">
        <v>216</v>
      </c>
      <c r="C167" s="47">
        <v>2577.3000000000002</v>
      </c>
      <c r="D167" s="46" t="s">
        <v>8</v>
      </c>
      <c r="E167" s="14"/>
      <c r="F167" s="100">
        <f>ROUND(C167*E167,2)</f>
        <v>0</v>
      </c>
    </row>
    <row r="168" spans="1:6" s="102" customFormat="1" x14ac:dyDescent="0.25">
      <c r="A168" s="81"/>
      <c r="B168" s="169" t="str">
        <f>"SUB TOTAL  FASE  "&amp;A119</f>
        <v>SUB TOTAL  FASE  M1</v>
      </c>
      <c r="C168" s="82"/>
      <c r="D168" s="46"/>
      <c r="E168" s="83"/>
      <c r="F168" s="121">
        <f>ROUND(SUM(F121:F167),2)</f>
        <v>0</v>
      </c>
    </row>
    <row r="169" spans="1:6" s="102" customFormat="1" x14ac:dyDescent="0.25">
      <c r="A169" s="101"/>
      <c r="B169" s="43"/>
      <c r="C169" s="82"/>
      <c r="D169" s="46"/>
      <c r="E169" s="83"/>
      <c r="F169" s="100"/>
    </row>
    <row r="170" spans="1:6" s="102" customFormat="1" x14ac:dyDescent="0.25">
      <c r="A170" s="101" t="str">
        <f>A117&amp;2</f>
        <v>M2</v>
      </c>
      <c r="B170" s="43" t="s">
        <v>82</v>
      </c>
      <c r="C170" s="82"/>
      <c r="D170" s="46"/>
      <c r="E170" s="83"/>
      <c r="F170" s="100"/>
    </row>
    <row r="171" spans="1:6" s="102" customFormat="1" x14ac:dyDescent="0.25">
      <c r="A171" s="101"/>
      <c r="B171" s="43"/>
      <c r="C171" s="82"/>
      <c r="D171" s="46"/>
      <c r="E171" s="83"/>
      <c r="F171" s="100"/>
    </row>
    <row r="172" spans="1:6" s="102" customFormat="1" ht="25.5" x14ac:dyDescent="0.25">
      <c r="A172" s="43">
        <v>1</v>
      </c>
      <c r="B172" s="43" t="s">
        <v>85</v>
      </c>
      <c r="C172" s="82"/>
      <c r="D172" s="46"/>
      <c r="E172" s="83"/>
      <c r="F172" s="100"/>
    </row>
    <row r="173" spans="1:6" s="102" customFormat="1" x14ac:dyDescent="0.25">
      <c r="A173" s="101"/>
      <c r="B173" s="43"/>
      <c r="C173" s="82"/>
      <c r="D173" s="46"/>
      <c r="E173" s="83"/>
      <c r="F173" s="100"/>
    </row>
    <row r="174" spans="1:6" s="102" customFormat="1" x14ac:dyDescent="0.25">
      <c r="A174" s="44">
        <v>1.1000000000000001</v>
      </c>
      <c r="B174" s="41" t="s">
        <v>159</v>
      </c>
      <c r="C174" s="82">
        <v>1</v>
      </c>
      <c r="D174" s="46" t="s">
        <v>8</v>
      </c>
      <c r="E174" s="83"/>
      <c r="F174" s="89">
        <f>ROUND(C174*E174,2)</f>
        <v>0</v>
      </c>
    </row>
    <row r="175" spans="1:6" s="102" customFormat="1" x14ac:dyDescent="0.25">
      <c r="A175" s="43"/>
      <c r="B175" s="43"/>
      <c r="C175" s="82"/>
      <c r="D175" s="46"/>
      <c r="E175" s="83"/>
      <c r="F175" s="100"/>
    </row>
    <row r="176" spans="1:6" s="102" customFormat="1" x14ac:dyDescent="0.25">
      <c r="A176" s="43">
        <v>1.2</v>
      </c>
      <c r="B176" s="40" t="s">
        <v>5</v>
      </c>
      <c r="C176" s="82"/>
      <c r="D176" s="46"/>
      <c r="E176" s="83"/>
      <c r="F176" s="80"/>
    </row>
    <row r="177" spans="1:6" s="102" customFormat="1" x14ac:dyDescent="0.25">
      <c r="A177" s="1" t="s">
        <v>176</v>
      </c>
      <c r="B177" s="41" t="s">
        <v>65</v>
      </c>
      <c r="C177" s="82">
        <v>12.47</v>
      </c>
      <c r="D177" s="46" t="s">
        <v>6</v>
      </c>
      <c r="E177" s="83"/>
      <c r="F177" s="89">
        <f>ROUND(C177*E177,2)</f>
        <v>0</v>
      </c>
    </row>
    <row r="178" spans="1:6" s="102" customFormat="1" x14ac:dyDescent="0.25">
      <c r="A178" s="1" t="s">
        <v>177</v>
      </c>
      <c r="B178" s="41" t="s">
        <v>66</v>
      </c>
      <c r="C178" s="82">
        <v>10.78</v>
      </c>
      <c r="D178" s="46" t="s">
        <v>7</v>
      </c>
      <c r="E178" s="83"/>
      <c r="F178" s="89">
        <f>ROUND(C178*E178,2)</f>
        <v>0</v>
      </c>
    </row>
    <row r="179" spans="1:6" s="102" customFormat="1" ht="25.5" x14ac:dyDescent="0.25">
      <c r="A179" s="1" t="s">
        <v>178</v>
      </c>
      <c r="B179" s="41" t="s">
        <v>210</v>
      </c>
      <c r="C179" s="82">
        <v>11.58</v>
      </c>
      <c r="D179" s="46" t="s">
        <v>6</v>
      </c>
      <c r="E179" s="83"/>
      <c r="F179" s="89">
        <f>ROUND(C179*E179,2)</f>
        <v>0</v>
      </c>
    </row>
    <row r="180" spans="1:6" s="102" customFormat="1" ht="25.5" x14ac:dyDescent="0.25">
      <c r="A180" s="1" t="s">
        <v>179</v>
      </c>
      <c r="B180" s="41" t="s">
        <v>328</v>
      </c>
      <c r="C180" s="82">
        <v>1.07</v>
      </c>
      <c r="D180" s="46" t="s">
        <v>6</v>
      </c>
      <c r="E180" s="83"/>
      <c r="F180" s="89">
        <f>ROUND(C180*E180,2)</f>
        <v>0</v>
      </c>
    </row>
    <row r="181" spans="1:6" s="102" customFormat="1" x14ac:dyDescent="0.25">
      <c r="A181" s="43"/>
      <c r="B181" s="43"/>
      <c r="C181" s="82"/>
      <c r="D181" s="46"/>
      <c r="E181" s="83"/>
      <c r="F181" s="100"/>
    </row>
    <row r="182" spans="1:6" s="102" customFormat="1" x14ac:dyDescent="0.25">
      <c r="A182" s="43">
        <v>1.3</v>
      </c>
      <c r="B182" s="40" t="s">
        <v>67</v>
      </c>
      <c r="C182" s="82"/>
      <c r="D182" s="46"/>
      <c r="E182" s="83"/>
      <c r="F182" s="89">
        <f t="shared" ref="F182" si="8">ROUND(C182*E182,2)</f>
        <v>0</v>
      </c>
    </row>
    <row r="183" spans="1:6" s="102" customFormat="1" ht="25.5" x14ac:dyDescent="0.25">
      <c r="A183" s="1" t="s">
        <v>161</v>
      </c>
      <c r="B183" s="44" t="s">
        <v>334</v>
      </c>
      <c r="C183" s="82">
        <v>15.4</v>
      </c>
      <c r="D183" s="46" t="s">
        <v>8</v>
      </c>
      <c r="E183" s="83"/>
      <c r="F183" s="89">
        <f>ROUND(C183*E183,2)</f>
        <v>0</v>
      </c>
    </row>
    <row r="184" spans="1:6" s="102" customFormat="1" x14ac:dyDescent="0.25">
      <c r="A184" s="43"/>
      <c r="B184" s="41"/>
      <c r="C184" s="82"/>
      <c r="D184" s="46"/>
      <c r="E184" s="83"/>
      <c r="F184" s="80"/>
    </row>
    <row r="185" spans="1:6" s="102" customFormat="1" x14ac:dyDescent="0.25">
      <c r="A185" s="43">
        <v>1.4</v>
      </c>
      <c r="B185" s="40" t="s">
        <v>46</v>
      </c>
      <c r="C185" s="82"/>
      <c r="D185" s="46"/>
      <c r="E185" s="83"/>
      <c r="F185" s="80"/>
    </row>
    <row r="186" spans="1:6" s="102" customFormat="1" ht="25.5" x14ac:dyDescent="0.25">
      <c r="A186" s="1" t="s">
        <v>164</v>
      </c>
      <c r="B186" s="44" t="s">
        <v>87</v>
      </c>
      <c r="C186" s="82">
        <v>15.4</v>
      </c>
      <c r="D186" s="46" t="s">
        <v>8</v>
      </c>
      <c r="E186" s="83"/>
      <c r="F186" s="89">
        <f>ROUND(C186*E186,2)</f>
        <v>0</v>
      </c>
    </row>
    <row r="187" spans="1:6" s="102" customFormat="1" x14ac:dyDescent="0.25">
      <c r="A187" s="43"/>
      <c r="B187" s="43"/>
      <c r="C187" s="82"/>
      <c r="D187" s="46"/>
      <c r="E187" s="83"/>
      <c r="F187" s="100"/>
    </row>
    <row r="188" spans="1:6" s="102" customFormat="1" ht="25.5" x14ac:dyDescent="0.25">
      <c r="A188" s="110">
        <v>1.5</v>
      </c>
      <c r="B188" s="40" t="s">
        <v>146</v>
      </c>
      <c r="C188" s="82"/>
      <c r="D188" s="46"/>
      <c r="E188" s="83"/>
      <c r="F188" s="100"/>
    </row>
    <row r="189" spans="1:6" s="102" customFormat="1" ht="25.5" x14ac:dyDescent="0.25">
      <c r="A189" s="1" t="s">
        <v>166</v>
      </c>
      <c r="B189" s="45" t="s">
        <v>69</v>
      </c>
      <c r="C189" s="82">
        <v>1</v>
      </c>
      <c r="D189" s="46" t="s">
        <v>9</v>
      </c>
      <c r="E189" s="83"/>
      <c r="F189" s="89">
        <f>ROUND(C189*E189,2)</f>
        <v>0</v>
      </c>
    </row>
    <row r="190" spans="1:6" s="102" customFormat="1" ht="25.5" x14ac:dyDescent="0.25">
      <c r="A190" s="1" t="s">
        <v>167</v>
      </c>
      <c r="B190" s="41" t="s">
        <v>83</v>
      </c>
      <c r="C190" s="82">
        <v>1</v>
      </c>
      <c r="D190" s="46" t="s">
        <v>9</v>
      </c>
      <c r="E190" s="83"/>
      <c r="F190" s="89">
        <f>ROUND(C190*E190,2)</f>
        <v>0</v>
      </c>
    </row>
    <row r="191" spans="1:6" s="102" customFormat="1" ht="25.5" x14ac:dyDescent="0.25">
      <c r="A191" s="1" t="s">
        <v>168</v>
      </c>
      <c r="B191" s="41" t="s">
        <v>74</v>
      </c>
      <c r="C191" s="82">
        <v>1</v>
      </c>
      <c r="D191" s="46" t="s">
        <v>9</v>
      </c>
      <c r="E191" s="83"/>
      <c r="F191" s="89">
        <f>ROUND(C191*E191,2)</f>
        <v>0</v>
      </c>
    </row>
    <row r="192" spans="1:6" s="102" customFormat="1" x14ac:dyDescent="0.25">
      <c r="A192" s="1" t="s">
        <v>169</v>
      </c>
      <c r="B192" s="41" t="s">
        <v>143</v>
      </c>
      <c r="C192" s="82">
        <v>2</v>
      </c>
      <c r="D192" s="46" t="s">
        <v>9</v>
      </c>
      <c r="E192" s="83"/>
      <c r="F192" s="89">
        <f>ROUND(C192*E192,2)</f>
        <v>0</v>
      </c>
    </row>
    <row r="193" spans="1:6" s="102" customFormat="1" x14ac:dyDescent="0.25">
      <c r="A193" s="1" t="s">
        <v>181</v>
      </c>
      <c r="B193" s="41" t="s">
        <v>335</v>
      </c>
      <c r="C193" s="82">
        <v>1</v>
      </c>
      <c r="D193" s="46" t="s">
        <v>9</v>
      </c>
      <c r="E193" s="83"/>
      <c r="F193" s="89">
        <f>ROUND(C193*E193,2)</f>
        <v>0</v>
      </c>
    </row>
    <row r="194" spans="1:6" s="102" customFormat="1" x14ac:dyDescent="0.25">
      <c r="A194" s="1"/>
      <c r="B194" s="41"/>
      <c r="C194" s="82"/>
      <c r="D194" s="46"/>
      <c r="E194" s="83"/>
      <c r="F194" s="89"/>
    </row>
    <row r="195" spans="1:6" s="102" customFormat="1" x14ac:dyDescent="0.25">
      <c r="A195" s="1" t="s">
        <v>170</v>
      </c>
      <c r="B195" s="44" t="s">
        <v>145</v>
      </c>
      <c r="C195" s="82">
        <v>1</v>
      </c>
      <c r="D195" s="46" t="s">
        <v>9</v>
      </c>
      <c r="E195" s="83"/>
      <c r="F195" s="89">
        <f>ROUND(C195*E195,2)</f>
        <v>0</v>
      </c>
    </row>
    <row r="196" spans="1:6" s="102" customFormat="1" x14ac:dyDescent="0.25">
      <c r="A196" s="81"/>
      <c r="B196" s="169" t="str">
        <f>"SUB TOTAL  FASE  "&amp;A170</f>
        <v>SUB TOTAL  FASE  M2</v>
      </c>
      <c r="C196" s="82"/>
      <c r="D196" s="46"/>
      <c r="E196" s="83"/>
      <c r="F196" s="121">
        <f>SUM(F174:F195)</f>
        <v>0</v>
      </c>
    </row>
    <row r="197" spans="1:6" s="102" customFormat="1" x14ac:dyDescent="0.25">
      <c r="A197" s="101"/>
      <c r="B197" s="43"/>
      <c r="C197" s="82"/>
      <c r="D197" s="46"/>
      <c r="E197" s="83"/>
      <c r="F197" s="100"/>
    </row>
    <row r="198" spans="1:6" s="102" customFormat="1" x14ac:dyDescent="0.25">
      <c r="A198" s="101" t="str">
        <f>A117&amp;3</f>
        <v>M3</v>
      </c>
      <c r="B198" s="43" t="s">
        <v>84</v>
      </c>
      <c r="C198" s="82"/>
      <c r="D198" s="46"/>
      <c r="E198" s="83"/>
      <c r="F198" s="100"/>
    </row>
    <row r="199" spans="1:6" s="102" customFormat="1" x14ac:dyDescent="0.25">
      <c r="A199" s="101"/>
      <c r="B199" s="43"/>
      <c r="C199" s="82"/>
      <c r="D199" s="46"/>
      <c r="E199" s="83"/>
      <c r="F199" s="100"/>
    </row>
    <row r="200" spans="1:6" s="102" customFormat="1" ht="25.5" x14ac:dyDescent="0.25">
      <c r="A200" s="44">
        <v>1</v>
      </c>
      <c r="B200" s="43" t="s">
        <v>225</v>
      </c>
      <c r="C200" s="82"/>
      <c r="D200" s="46"/>
      <c r="E200" s="83"/>
      <c r="F200" s="100"/>
    </row>
    <row r="201" spans="1:6" s="102" customFormat="1" x14ac:dyDescent="0.25">
      <c r="A201" s="101"/>
      <c r="B201" s="43"/>
      <c r="C201" s="82"/>
      <c r="D201" s="46"/>
      <c r="E201" s="83"/>
      <c r="F201" s="100"/>
    </row>
    <row r="202" spans="1:6" s="102" customFormat="1" x14ac:dyDescent="0.25">
      <c r="A202" s="44">
        <v>1.1000000000000001</v>
      </c>
      <c r="B202" s="41" t="s">
        <v>158</v>
      </c>
      <c r="C202" s="82">
        <v>1</v>
      </c>
      <c r="D202" s="46" t="s">
        <v>9</v>
      </c>
      <c r="E202" s="83"/>
      <c r="F202" s="89">
        <f>ROUND(C202*E202,2)</f>
        <v>0</v>
      </c>
    </row>
    <row r="203" spans="1:6" s="102" customFormat="1" x14ac:dyDescent="0.25">
      <c r="A203" s="43"/>
      <c r="B203" s="43"/>
      <c r="C203" s="82"/>
      <c r="D203" s="46"/>
      <c r="E203" s="83"/>
      <c r="F203" s="100"/>
    </row>
    <row r="204" spans="1:6" s="102" customFormat="1" x14ac:dyDescent="0.25">
      <c r="A204" s="43">
        <v>1.2</v>
      </c>
      <c r="B204" s="40" t="s">
        <v>5</v>
      </c>
      <c r="C204" s="82"/>
      <c r="D204" s="46"/>
      <c r="E204" s="83"/>
      <c r="F204" s="80"/>
    </row>
    <row r="205" spans="1:6" s="102" customFormat="1" x14ac:dyDescent="0.25">
      <c r="A205" s="1" t="s">
        <v>176</v>
      </c>
      <c r="B205" s="41" t="s">
        <v>65</v>
      </c>
      <c r="C205" s="82">
        <v>8.7100000000000009</v>
      </c>
      <c r="D205" s="46" t="s">
        <v>6</v>
      </c>
      <c r="E205" s="83"/>
      <c r="F205" s="89">
        <f>ROUND(C205*E205,2)</f>
        <v>0</v>
      </c>
    </row>
    <row r="206" spans="1:6" s="102" customFormat="1" x14ac:dyDescent="0.25">
      <c r="A206" s="1" t="s">
        <v>177</v>
      </c>
      <c r="B206" s="41" t="s">
        <v>66</v>
      </c>
      <c r="C206" s="82">
        <v>7.92</v>
      </c>
      <c r="D206" s="46" t="s">
        <v>7</v>
      </c>
      <c r="E206" s="83"/>
      <c r="F206" s="89">
        <f>ROUND(C206*E206,2)</f>
        <v>0</v>
      </c>
    </row>
    <row r="207" spans="1:6" s="102" customFormat="1" ht="25.5" x14ac:dyDescent="0.25">
      <c r="A207" s="1" t="s">
        <v>178</v>
      </c>
      <c r="B207" s="41" t="s">
        <v>210</v>
      </c>
      <c r="C207" s="82">
        <v>8.17</v>
      </c>
      <c r="D207" s="46" t="s">
        <v>6</v>
      </c>
      <c r="E207" s="83"/>
      <c r="F207" s="89">
        <f>ROUND(C207*E207,2)</f>
        <v>0</v>
      </c>
    </row>
    <row r="208" spans="1:6" s="102" customFormat="1" ht="25.5" x14ac:dyDescent="0.25">
      <c r="A208" s="1" t="s">
        <v>179</v>
      </c>
      <c r="B208" s="41" t="s">
        <v>328</v>
      </c>
      <c r="C208" s="82">
        <v>0.65</v>
      </c>
      <c r="D208" s="46" t="s">
        <v>6</v>
      </c>
      <c r="E208" s="83"/>
      <c r="F208" s="89">
        <f>ROUND(C208*E208,2)</f>
        <v>0</v>
      </c>
    </row>
    <row r="209" spans="1:6" s="102" customFormat="1" x14ac:dyDescent="0.25">
      <c r="A209" s="43"/>
      <c r="B209" s="43"/>
      <c r="C209" s="82"/>
      <c r="D209" s="46"/>
      <c r="E209" s="83"/>
      <c r="F209" s="100"/>
    </row>
    <row r="210" spans="1:6" s="102" customFormat="1" x14ac:dyDescent="0.25">
      <c r="A210" s="43">
        <v>1.3</v>
      </c>
      <c r="B210" s="40" t="s">
        <v>67</v>
      </c>
      <c r="C210" s="82"/>
      <c r="D210" s="46"/>
      <c r="E210" s="83"/>
      <c r="F210" s="89">
        <f t="shared" ref="F210" si="9">ROUND(C210*E210,2)</f>
        <v>0</v>
      </c>
    </row>
    <row r="211" spans="1:6" s="102" customFormat="1" ht="25.5" x14ac:dyDescent="0.25">
      <c r="A211" s="1" t="s">
        <v>161</v>
      </c>
      <c r="B211" s="44" t="s">
        <v>318</v>
      </c>
      <c r="C211" s="82">
        <v>13.2</v>
      </c>
      <c r="D211" s="46" t="s">
        <v>8</v>
      </c>
      <c r="E211" s="83"/>
      <c r="F211" s="89">
        <f>ROUND(C211*E211,2)</f>
        <v>0</v>
      </c>
    </row>
    <row r="212" spans="1:6" s="102" customFormat="1" x14ac:dyDescent="0.25">
      <c r="A212" s="43"/>
      <c r="B212" s="41"/>
      <c r="C212" s="82"/>
      <c r="D212" s="46"/>
      <c r="E212" s="83"/>
      <c r="F212" s="80"/>
    </row>
    <row r="213" spans="1:6" s="102" customFormat="1" x14ac:dyDescent="0.25">
      <c r="A213" s="43">
        <v>1.4</v>
      </c>
      <c r="B213" s="40" t="s">
        <v>46</v>
      </c>
      <c r="C213" s="82"/>
      <c r="D213" s="46"/>
      <c r="E213" s="83"/>
      <c r="F213" s="80"/>
    </row>
    <row r="214" spans="1:6" s="102" customFormat="1" ht="25.5" x14ac:dyDescent="0.25">
      <c r="A214" s="1" t="s">
        <v>164</v>
      </c>
      <c r="B214" s="44" t="s">
        <v>319</v>
      </c>
      <c r="C214" s="82">
        <v>13.2</v>
      </c>
      <c r="D214" s="46" t="s">
        <v>8</v>
      </c>
      <c r="E214" s="83"/>
      <c r="F214" s="89">
        <f>ROUND(C214*E214,2)</f>
        <v>0</v>
      </c>
    </row>
    <row r="215" spans="1:6" s="102" customFormat="1" x14ac:dyDescent="0.25">
      <c r="A215" s="43"/>
      <c r="B215" s="43"/>
      <c r="C215" s="82"/>
      <c r="D215" s="46"/>
      <c r="E215" s="83"/>
      <c r="F215" s="100"/>
    </row>
    <row r="216" spans="1:6" s="102" customFormat="1" ht="25.5" x14ac:dyDescent="0.25">
      <c r="A216" s="43">
        <v>1.5</v>
      </c>
      <c r="B216" s="40" t="s">
        <v>68</v>
      </c>
      <c r="C216" s="82"/>
      <c r="D216" s="46"/>
      <c r="E216" s="83"/>
      <c r="F216" s="100"/>
    </row>
    <row r="217" spans="1:6" s="102" customFormat="1" ht="25.5" x14ac:dyDescent="0.25">
      <c r="A217" s="1" t="s">
        <v>166</v>
      </c>
      <c r="B217" s="45" t="s">
        <v>86</v>
      </c>
      <c r="C217" s="82">
        <v>1</v>
      </c>
      <c r="D217" s="46" t="s">
        <v>9</v>
      </c>
      <c r="E217" s="83"/>
      <c r="F217" s="89">
        <f>ROUND(C217*E217,2)</f>
        <v>0</v>
      </c>
    </row>
    <row r="218" spans="1:6" s="102" customFormat="1" x14ac:dyDescent="0.25">
      <c r="A218" s="1" t="s">
        <v>167</v>
      </c>
      <c r="B218" s="41" t="s">
        <v>71</v>
      </c>
      <c r="C218" s="82">
        <v>2</v>
      </c>
      <c r="D218" s="46" t="s">
        <v>9</v>
      </c>
      <c r="E218" s="83"/>
      <c r="F218" s="89">
        <f>ROUND(C218*E218,2)</f>
        <v>0</v>
      </c>
    </row>
    <row r="219" spans="1:6" s="102" customFormat="1" x14ac:dyDescent="0.25">
      <c r="A219" s="1" t="s">
        <v>168</v>
      </c>
      <c r="B219" s="41" t="s">
        <v>72</v>
      </c>
      <c r="C219" s="82">
        <v>3</v>
      </c>
      <c r="D219" s="46" t="s">
        <v>9</v>
      </c>
      <c r="E219" s="83"/>
      <c r="F219" s="89">
        <f>ROUND(C219*E219,2)</f>
        <v>0</v>
      </c>
    </row>
    <row r="220" spans="1:6" s="102" customFormat="1" x14ac:dyDescent="0.25">
      <c r="A220" s="1" t="s">
        <v>169</v>
      </c>
      <c r="B220" s="41" t="s">
        <v>335</v>
      </c>
      <c r="C220" s="82">
        <v>1</v>
      </c>
      <c r="D220" s="46" t="s">
        <v>9</v>
      </c>
      <c r="E220" s="83"/>
      <c r="F220" s="89">
        <f>ROUND(C220*E220,2)</f>
        <v>0</v>
      </c>
    </row>
    <row r="221" spans="1:6" s="102" customFormat="1" x14ac:dyDescent="0.25">
      <c r="A221" s="81"/>
      <c r="B221" s="169" t="str">
        <f>"SUB TOTAL  FASE  "&amp;A198</f>
        <v>SUB TOTAL  FASE  M3</v>
      </c>
      <c r="C221" s="82"/>
      <c r="D221" s="46"/>
      <c r="E221" s="83"/>
      <c r="F221" s="121">
        <f>SUM(F202:F220)</f>
        <v>0</v>
      </c>
    </row>
    <row r="222" spans="1:6" s="102" customFormat="1" x14ac:dyDescent="0.25">
      <c r="A222" s="101"/>
      <c r="B222" s="43"/>
      <c r="C222" s="82"/>
      <c r="D222" s="46"/>
      <c r="E222" s="83"/>
      <c r="F222" s="100"/>
    </row>
    <row r="223" spans="1:6" s="102" customFormat="1" x14ac:dyDescent="0.25">
      <c r="A223" s="101" t="str">
        <f>A117&amp;4</f>
        <v>M4</v>
      </c>
      <c r="B223" s="43" t="s">
        <v>88</v>
      </c>
      <c r="C223" s="82"/>
      <c r="D223" s="46"/>
      <c r="E223" s="83"/>
      <c r="F223" s="100"/>
    </row>
    <row r="224" spans="1:6" s="102" customFormat="1" x14ac:dyDescent="0.25">
      <c r="A224" s="101"/>
      <c r="B224" s="43"/>
      <c r="C224" s="82"/>
      <c r="D224" s="46"/>
      <c r="E224" s="83"/>
      <c r="F224" s="100"/>
    </row>
    <row r="225" spans="1:6" s="102" customFormat="1" ht="25.5" x14ac:dyDescent="0.25">
      <c r="A225" s="43">
        <v>1</v>
      </c>
      <c r="B225" s="54" t="s">
        <v>101</v>
      </c>
      <c r="C225" s="82">
        <v>0</v>
      </c>
      <c r="D225" s="170"/>
      <c r="E225" s="17"/>
      <c r="F225" s="100"/>
    </row>
    <row r="226" spans="1:6" s="102" customFormat="1" x14ac:dyDescent="0.25">
      <c r="A226" s="44">
        <v>1.1000000000000001</v>
      </c>
      <c r="B226" s="44" t="s">
        <v>11</v>
      </c>
      <c r="C226" s="82">
        <v>1</v>
      </c>
      <c r="D226" s="46" t="s">
        <v>9</v>
      </c>
      <c r="E226" s="14"/>
      <c r="F226" s="89">
        <f>ROUND(C226*E226,2)</f>
        <v>0</v>
      </c>
    </row>
    <row r="227" spans="1:6" s="102" customFormat="1" x14ac:dyDescent="0.25">
      <c r="A227" s="44">
        <v>1.2</v>
      </c>
      <c r="B227" s="44" t="s">
        <v>5</v>
      </c>
      <c r="C227" s="82">
        <v>1</v>
      </c>
      <c r="D227" s="46" t="s">
        <v>9</v>
      </c>
      <c r="E227" s="14"/>
      <c r="F227" s="89">
        <f>ROUND(C227*E227,2)</f>
        <v>0</v>
      </c>
    </row>
    <row r="228" spans="1:6" s="102" customFormat="1" x14ac:dyDescent="0.25">
      <c r="A228" s="44"/>
      <c r="B228" s="43"/>
      <c r="C228" s="82">
        <v>0</v>
      </c>
      <c r="D228" s="46"/>
      <c r="E228" s="14"/>
      <c r="F228" s="89"/>
    </row>
    <row r="229" spans="1:6" s="102" customFormat="1" x14ac:dyDescent="0.25">
      <c r="A229" s="43">
        <v>1.3</v>
      </c>
      <c r="B229" s="43" t="s">
        <v>89</v>
      </c>
      <c r="C229" s="82">
        <v>0</v>
      </c>
      <c r="D229" s="46"/>
      <c r="E229" s="14"/>
      <c r="F229" s="89"/>
    </row>
    <row r="230" spans="1:6" s="102" customFormat="1" x14ac:dyDescent="0.25">
      <c r="A230" s="1" t="s">
        <v>161</v>
      </c>
      <c r="B230" s="44" t="s">
        <v>160</v>
      </c>
      <c r="C230" s="82">
        <v>0.33</v>
      </c>
      <c r="D230" s="46" t="s">
        <v>6</v>
      </c>
      <c r="E230" s="14"/>
      <c r="F230" s="89">
        <f>ROUND(C230*E230,2)</f>
        <v>0</v>
      </c>
    </row>
    <row r="231" spans="1:6" s="102" customFormat="1" x14ac:dyDescent="0.25">
      <c r="A231" s="1" t="s">
        <v>162</v>
      </c>
      <c r="B231" s="44" t="s">
        <v>90</v>
      </c>
      <c r="C231" s="82">
        <v>7.0000000000000007E-2</v>
      </c>
      <c r="D231" s="46" t="s">
        <v>6</v>
      </c>
      <c r="E231" s="14"/>
      <c r="F231" s="89">
        <f>ROUND(C231*E231,2)</f>
        <v>0</v>
      </c>
    </row>
    <row r="232" spans="1:6" s="102" customFormat="1" x14ac:dyDescent="0.25">
      <c r="A232" s="1" t="s">
        <v>163</v>
      </c>
      <c r="B232" s="44" t="s">
        <v>91</v>
      </c>
      <c r="C232" s="82">
        <v>1.63</v>
      </c>
      <c r="D232" s="46" t="s">
        <v>6</v>
      </c>
      <c r="E232" s="14"/>
      <c r="F232" s="89">
        <f>ROUND(C232*E232,2)</f>
        <v>0</v>
      </c>
    </row>
    <row r="233" spans="1:6" s="102" customFormat="1" x14ac:dyDescent="0.25">
      <c r="A233" s="44"/>
      <c r="B233" s="44"/>
      <c r="C233" s="82">
        <v>0</v>
      </c>
      <c r="D233" s="46"/>
      <c r="E233" s="14"/>
      <c r="F233" s="89"/>
    </row>
    <row r="234" spans="1:6" s="102" customFormat="1" x14ac:dyDescent="0.25">
      <c r="A234" s="43">
        <v>1.4</v>
      </c>
      <c r="B234" s="43" t="s">
        <v>41</v>
      </c>
      <c r="C234" s="82">
        <v>0</v>
      </c>
      <c r="D234" s="46"/>
      <c r="E234" s="14"/>
      <c r="F234" s="89">
        <f t="shared" ref="F234:F238" si="10">ROUND(C234*E234,2)</f>
        <v>0</v>
      </c>
    </row>
    <row r="235" spans="1:6" s="102" customFormat="1" x14ac:dyDescent="0.25">
      <c r="A235" s="1" t="s">
        <v>164</v>
      </c>
      <c r="B235" s="44" t="s">
        <v>92</v>
      </c>
      <c r="C235" s="82">
        <v>11.63</v>
      </c>
      <c r="D235" s="46" t="s">
        <v>7</v>
      </c>
      <c r="E235" s="14"/>
      <c r="F235" s="89">
        <f>ROUND(C235*E235,2)</f>
        <v>0</v>
      </c>
    </row>
    <row r="236" spans="1:6" s="102" customFormat="1" x14ac:dyDescent="0.25">
      <c r="A236" s="1" t="s">
        <v>165</v>
      </c>
      <c r="B236" s="44" t="s">
        <v>14</v>
      </c>
      <c r="C236" s="82">
        <v>22.88</v>
      </c>
      <c r="D236" s="46" t="s">
        <v>8</v>
      </c>
      <c r="E236" s="14"/>
      <c r="F236" s="89">
        <f>ROUND(C236*E236,2)</f>
        <v>0</v>
      </c>
    </row>
    <row r="237" spans="1:6" s="102" customFormat="1" x14ac:dyDescent="0.25">
      <c r="A237" s="44"/>
      <c r="B237" s="44"/>
      <c r="C237" s="82">
        <v>0</v>
      </c>
      <c r="D237" s="46"/>
      <c r="E237" s="14"/>
      <c r="F237" s="89"/>
    </row>
    <row r="238" spans="1:6" s="102" customFormat="1" x14ac:dyDescent="0.25">
      <c r="A238" s="43">
        <v>1.5</v>
      </c>
      <c r="B238" s="43" t="s">
        <v>44</v>
      </c>
      <c r="C238" s="82">
        <v>0</v>
      </c>
      <c r="D238" s="46"/>
      <c r="E238" s="14"/>
      <c r="F238" s="89">
        <f t="shared" si="10"/>
        <v>0</v>
      </c>
    </row>
    <row r="239" spans="1:6" s="102" customFormat="1" x14ac:dyDescent="0.25">
      <c r="A239" s="1" t="s">
        <v>166</v>
      </c>
      <c r="B239" s="44" t="s">
        <v>93</v>
      </c>
      <c r="C239" s="82">
        <v>2.75</v>
      </c>
      <c r="D239" s="46" t="s">
        <v>8</v>
      </c>
      <c r="E239" s="14"/>
      <c r="F239" s="89">
        <f t="shared" ref="F239:F248" si="11">ROUND(C239*E239,2)</f>
        <v>0</v>
      </c>
    </row>
    <row r="240" spans="1:6" s="102" customFormat="1" x14ac:dyDescent="0.25">
      <c r="A240" s="1" t="s">
        <v>167</v>
      </c>
      <c r="B240" s="44" t="s">
        <v>94</v>
      </c>
      <c r="C240" s="82">
        <v>1</v>
      </c>
      <c r="D240" s="46" t="s">
        <v>9</v>
      </c>
      <c r="E240" s="14"/>
      <c r="F240" s="89">
        <f t="shared" si="11"/>
        <v>0</v>
      </c>
    </row>
    <row r="241" spans="1:6" s="102" customFormat="1" x14ac:dyDescent="0.25">
      <c r="A241" s="1" t="s">
        <v>168</v>
      </c>
      <c r="B241" s="44" t="s">
        <v>95</v>
      </c>
      <c r="C241" s="82">
        <v>1</v>
      </c>
      <c r="D241" s="46" t="s">
        <v>9</v>
      </c>
      <c r="E241" s="14"/>
      <c r="F241" s="89">
        <f t="shared" si="11"/>
        <v>0</v>
      </c>
    </row>
    <row r="242" spans="1:6" s="102" customFormat="1" x14ac:dyDescent="0.25">
      <c r="A242" s="1" t="s">
        <v>169</v>
      </c>
      <c r="B242" s="44" t="s">
        <v>212</v>
      </c>
      <c r="C242" s="82">
        <v>1</v>
      </c>
      <c r="D242" s="46" t="s">
        <v>9</v>
      </c>
      <c r="E242" s="14"/>
      <c r="F242" s="89">
        <f t="shared" si="11"/>
        <v>0</v>
      </c>
    </row>
    <row r="243" spans="1:6" s="102" customFormat="1" x14ac:dyDescent="0.25">
      <c r="A243" s="1" t="s">
        <v>170</v>
      </c>
      <c r="B243" s="44" t="s">
        <v>96</v>
      </c>
      <c r="C243" s="82">
        <v>2</v>
      </c>
      <c r="D243" s="46" t="s">
        <v>9</v>
      </c>
      <c r="E243" s="14"/>
      <c r="F243" s="89">
        <f t="shared" si="11"/>
        <v>0</v>
      </c>
    </row>
    <row r="244" spans="1:6" s="102" customFormat="1" x14ac:dyDescent="0.25">
      <c r="A244" s="1" t="s">
        <v>171</v>
      </c>
      <c r="B244" s="44" t="s">
        <v>97</v>
      </c>
      <c r="C244" s="82">
        <v>2</v>
      </c>
      <c r="D244" s="46" t="s">
        <v>9</v>
      </c>
      <c r="E244" s="14"/>
      <c r="F244" s="89">
        <f t="shared" si="11"/>
        <v>0</v>
      </c>
    </row>
    <row r="245" spans="1:6" s="102" customFormat="1" x14ac:dyDescent="0.25">
      <c r="A245" s="1" t="s">
        <v>172</v>
      </c>
      <c r="B245" s="44" t="s">
        <v>98</v>
      </c>
      <c r="C245" s="82">
        <v>2</v>
      </c>
      <c r="D245" s="46" t="s">
        <v>9</v>
      </c>
      <c r="E245" s="14"/>
      <c r="F245" s="89">
        <f t="shared" si="11"/>
        <v>0</v>
      </c>
    </row>
    <row r="246" spans="1:6" s="102" customFormat="1" x14ac:dyDescent="0.25">
      <c r="A246" s="1" t="s">
        <v>173</v>
      </c>
      <c r="B246" s="44" t="s">
        <v>99</v>
      </c>
      <c r="C246" s="82">
        <v>1</v>
      </c>
      <c r="D246" s="46" t="s">
        <v>9</v>
      </c>
      <c r="E246" s="14"/>
      <c r="F246" s="89">
        <f t="shared" si="11"/>
        <v>0</v>
      </c>
    </row>
    <row r="247" spans="1:6" s="102" customFormat="1" x14ac:dyDescent="0.25">
      <c r="A247" s="1" t="s">
        <v>174</v>
      </c>
      <c r="B247" s="57" t="s">
        <v>100</v>
      </c>
      <c r="C247" s="82">
        <v>1</v>
      </c>
      <c r="D247" s="46" t="s">
        <v>9</v>
      </c>
      <c r="E247" s="14"/>
      <c r="F247" s="89">
        <f t="shared" si="11"/>
        <v>0</v>
      </c>
    </row>
    <row r="248" spans="1:6" s="102" customFormat="1" x14ac:dyDescent="0.25">
      <c r="A248" s="1" t="s">
        <v>175</v>
      </c>
      <c r="B248" s="44" t="s">
        <v>12</v>
      </c>
      <c r="C248" s="82">
        <v>1</v>
      </c>
      <c r="D248" s="46" t="s">
        <v>9</v>
      </c>
      <c r="E248" s="14"/>
      <c r="F248" s="89">
        <f t="shared" si="11"/>
        <v>0</v>
      </c>
    </row>
    <row r="249" spans="1:6" s="102" customFormat="1" x14ac:dyDescent="0.25">
      <c r="A249" s="81"/>
      <c r="B249" s="169" t="str">
        <f>"SUB TOTAL  FASE  "&amp;A223</f>
        <v>SUB TOTAL  FASE  M4</v>
      </c>
      <c r="C249" s="82"/>
      <c r="D249" s="46"/>
      <c r="E249" s="83"/>
      <c r="F249" s="121">
        <f>SUM(F226:F248)</f>
        <v>0</v>
      </c>
    </row>
    <row r="250" spans="1:6" s="102" customFormat="1" x14ac:dyDescent="0.25">
      <c r="A250" s="101"/>
      <c r="B250" s="43"/>
      <c r="C250" s="82"/>
      <c r="D250" s="46"/>
      <c r="E250" s="83"/>
      <c r="F250" s="100"/>
    </row>
    <row r="251" spans="1:6" s="102" customFormat="1" x14ac:dyDescent="0.25">
      <c r="A251" s="101" t="str">
        <f>A117&amp;5</f>
        <v>M5</v>
      </c>
      <c r="B251" s="43" t="s">
        <v>102</v>
      </c>
      <c r="C251" s="82"/>
      <c r="D251" s="46"/>
      <c r="E251" s="83"/>
      <c r="F251" s="100"/>
    </row>
    <row r="252" spans="1:6" s="102" customFormat="1" x14ac:dyDescent="0.25">
      <c r="A252" s="101"/>
      <c r="B252" s="43"/>
      <c r="C252" s="82"/>
      <c r="D252" s="46"/>
      <c r="E252" s="83"/>
      <c r="F252" s="100"/>
    </row>
    <row r="253" spans="1:6" s="102" customFormat="1" ht="25.5" x14ac:dyDescent="0.25">
      <c r="A253" s="43">
        <v>1</v>
      </c>
      <c r="B253" s="43" t="s">
        <v>103</v>
      </c>
      <c r="C253" s="82"/>
      <c r="D253" s="46"/>
      <c r="E253" s="83"/>
      <c r="F253" s="93"/>
    </row>
    <row r="254" spans="1:6" s="102" customFormat="1" x14ac:dyDescent="0.25">
      <c r="A254" s="44">
        <v>1.1000000000000001</v>
      </c>
      <c r="B254" s="44" t="s">
        <v>157</v>
      </c>
      <c r="C254" s="82">
        <v>1</v>
      </c>
      <c r="D254" s="46" t="s">
        <v>9</v>
      </c>
      <c r="E254" s="14"/>
      <c r="F254" s="89">
        <f t="shared" ref="F254:F261" si="12">ROUND(C254*E254,2)</f>
        <v>0</v>
      </c>
    </row>
    <row r="255" spans="1:6" s="102" customFormat="1" ht="25.5" x14ac:dyDescent="0.25">
      <c r="A255" s="44">
        <v>1.2</v>
      </c>
      <c r="B255" s="44" t="s">
        <v>320</v>
      </c>
      <c r="C255" s="82">
        <v>49.5</v>
      </c>
      <c r="D255" s="46" t="s">
        <v>8</v>
      </c>
      <c r="E255" s="14"/>
      <c r="F255" s="89">
        <f t="shared" si="12"/>
        <v>0</v>
      </c>
    </row>
    <row r="256" spans="1:6" s="102" customFormat="1" ht="25.5" x14ac:dyDescent="0.25">
      <c r="A256" s="44">
        <v>1.3</v>
      </c>
      <c r="B256" s="45" t="s">
        <v>213</v>
      </c>
      <c r="C256" s="82">
        <v>4</v>
      </c>
      <c r="D256" s="46" t="s">
        <v>9</v>
      </c>
      <c r="E256" s="14"/>
      <c r="F256" s="89">
        <f t="shared" si="12"/>
        <v>0</v>
      </c>
    </row>
    <row r="257" spans="1:6" s="102" customFormat="1" x14ac:dyDescent="0.25">
      <c r="A257" s="44">
        <v>1.4</v>
      </c>
      <c r="B257" s="44" t="s">
        <v>49</v>
      </c>
      <c r="C257" s="82">
        <v>2</v>
      </c>
      <c r="D257" s="46" t="s">
        <v>9</v>
      </c>
      <c r="E257" s="14"/>
      <c r="F257" s="89">
        <f t="shared" si="12"/>
        <v>0</v>
      </c>
    </row>
    <row r="258" spans="1:6" s="102" customFormat="1" x14ac:dyDescent="0.25">
      <c r="A258" s="44">
        <v>1.5</v>
      </c>
      <c r="B258" s="44" t="s">
        <v>336</v>
      </c>
      <c r="C258" s="82">
        <v>2</v>
      </c>
      <c r="D258" s="46" t="s">
        <v>9</v>
      </c>
      <c r="E258" s="14"/>
      <c r="F258" s="89">
        <f t="shared" si="12"/>
        <v>0</v>
      </c>
    </row>
    <row r="259" spans="1:6" s="102" customFormat="1" x14ac:dyDescent="0.25">
      <c r="A259" s="44">
        <v>1.6</v>
      </c>
      <c r="B259" s="44" t="s">
        <v>147</v>
      </c>
      <c r="C259" s="82">
        <v>7</v>
      </c>
      <c r="D259" s="46" t="s">
        <v>9</v>
      </c>
      <c r="E259" s="14"/>
      <c r="F259" s="89">
        <f t="shared" si="12"/>
        <v>0</v>
      </c>
    </row>
    <row r="260" spans="1:6" s="102" customFormat="1" x14ac:dyDescent="0.25">
      <c r="A260" s="44">
        <v>1.7</v>
      </c>
      <c r="B260" s="44" t="s">
        <v>48</v>
      </c>
      <c r="C260" s="82">
        <v>17.82</v>
      </c>
      <c r="D260" s="46" t="s">
        <v>7</v>
      </c>
      <c r="E260" s="14"/>
      <c r="F260" s="89">
        <f t="shared" si="12"/>
        <v>0</v>
      </c>
    </row>
    <row r="261" spans="1:6" s="102" customFormat="1" x14ac:dyDescent="0.25">
      <c r="A261" s="44">
        <v>1.8</v>
      </c>
      <c r="B261" s="44" t="s">
        <v>50</v>
      </c>
      <c r="C261" s="82">
        <v>1</v>
      </c>
      <c r="D261" s="46" t="s">
        <v>9</v>
      </c>
      <c r="E261" s="14"/>
      <c r="F261" s="89">
        <f t="shared" si="12"/>
        <v>0</v>
      </c>
    </row>
    <row r="262" spans="1:6" s="102" customFormat="1" x14ac:dyDescent="0.25">
      <c r="A262" s="81"/>
      <c r="B262" s="169" t="str">
        <f>"SUB TOTAL  FASE  "&amp;A251</f>
        <v>SUB TOTAL  FASE  M5</v>
      </c>
      <c r="C262" s="82"/>
      <c r="D262" s="46"/>
      <c r="E262" s="83"/>
      <c r="F262" s="121">
        <f>SUM(F254:F261)</f>
        <v>0</v>
      </c>
    </row>
    <row r="263" spans="1:6" s="102" customFormat="1" x14ac:dyDescent="0.25">
      <c r="A263" s="101"/>
      <c r="B263" s="43"/>
      <c r="C263" s="82"/>
      <c r="D263" s="46"/>
      <c r="E263" s="83"/>
      <c r="F263" s="100"/>
    </row>
    <row r="264" spans="1:6" s="102" customFormat="1" x14ac:dyDescent="0.25">
      <c r="A264" s="101" t="str">
        <f>A117&amp;6</f>
        <v>M6</v>
      </c>
      <c r="B264" s="43" t="s">
        <v>104</v>
      </c>
      <c r="C264" s="82"/>
      <c r="D264" s="46"/>
      <c r="E264" s="83"/>
      <c r="F264" s="100"/>
    </row>
    <row r="265" spans="1:6" s="102" customFormat="1" x14ac:dyDescent="0.25">
      <c r="A265" s="101"/>
      <c r="B265" s="43"/>
      <c r="C265" s="82"/>
      <c r="D265" s="46"/>
      <c r="E265" s="83"/>
      <c r="F265" s="100"/>
    </row>
    <row r="266" spans="1:6" s="102" customFormat="1" ht="25.5" x14ac:dyDescent="0.25">
      <c r="A266" s="43">
        <v>1</v>
      </c>
      <c r="B266" s="43" t="s">
        <v>105</v>
      </c>
      <c r="C266" s="82"/>
      <c r="D266" s="46"/>
      <c r="E266" s="83"/>
      <c r="F266" s="100"/>
    </row>
    <row r="267" spans="1:6" s="102" customFormat="1" x14ac:dyDescent="0.25">
      <c r="A267" s="101"/>
      <c r="B267" s="43"/>
      <c r="C267" s="82"/>
      <c r="D267" s="46"/>
      <c r="E267" s="83"/>
      <c r="F267" s="100"/>
    </row>
    <row r="268" spans="1:6" s="102" customFormat="1" x14ac:dyDescent="0.25">
      <c r="A268" s="44">
        <v>1.1000000000000001</v>
      </c>
      <c r="B268" s="41" t="s">
        <v>11</v>
      </c>
      <c r="C268" s="82">
        <v>3410</v>
      </c>
      <c r="D268" s="46" t="s">
        <v>8</v>
      </c>
      <c r="E268" s="83"/>
      <c r="F268" s="89">
        <f>ROUND(C268*E268,2)</f>
        <v>0</v>
      </c>
    </row>
    <row r="269" spans="1:6" s="102" customFormat="1" x14ac:dyDescent="0.25">
      <c r="A269" s="101"/>
      <c r="B269" s="43"/>
      <c r="C269" s="82"/>
      <c r="D269" s="46"/>
      <c r="E269" s="83"/>
      <c r="F269" s="100"/>
    </row>
    <row r="270" spans="1:6" s="102" customFormat="1" x14ac:dyDescent="0.25">
      <c r="A270" s="43">
        <v>1.2</v>
      </c>
      <c r="B270" s="40" t="s">
        <v>5</v>
      </c>
      <c r="C270" s="82"/>
      <c r="D270" s="46"/>
      <c r="E270" s="83"/>
      <c r="F270" s="80"/>
    </row>
    <row r="271" spans="1:6" s="102" customFormat="1" x14ac:dyDescent="0.25">
      <c r="A271" s="1" t="s">
        <v>176</v>
      </c>
      <c r="B271" s="41" t="s">
        <v>65</v>
      </c>
      <c r="C271" s="82">
        <v>2646</v>
      </c>
      <c r="D271" s="46" t="s">
        <v>6</v>
      </c>
      <c r="E271" s="83"/>
      <c r="F271" s="89">
        <f>ROUND(C271*E271,2)</f>
        <v>0</v>
      </c>
    </row>
    <row r="272" spans="1:6" s="102" customFormat="1" x14ac:dyDescent="0.25">
      <c r="A272" s="1" t="s">
        <v>177</v>
      </c>
      <c r="B272" s="41" t="s">
        <v>66</v>
      </c>
      <c r="C272" s="82">
        <v>2310</v>
      </c>
      <c r="D272" s="46" t="s">
        <v>7</v>
      </c>
      <c r="E272" s="83"/>
      <c r="F272" s="89">
        <f>ROUND(C272*E272,2)</f>
        <v>0</v>
      </c>
    </row>
    <row r="273" spans="1:6" s="102" customFormat="1" x14ac:dyDescent="0.25">
      <c r="A273" s="1" t="s">
        <v>178</v>
      </c>
      <c r="B273" s="41" t="s">
        <v>37</v>
      </c>
      <c r="C273" s="82">
        <v>231</v>
      </c>
      <c r="D273" s="46" t="s">
        <v>6</v>
      </c>
      <c r="E273" s="83"/>
      <c r="F273" s="89">
        <f>ROUND(C273*E273,2)</f>
        <v>0</v>
      </c>
    </row>
    <row r="274" spans="1:6" s="102" customFormat="1" ht="25.5" x14ac:dyDescent="0.25">
      <c r="A274" s="1" t="s">
        <v>179</v>
      </c>
      <c r="B274" s="41" t="s">
        <v>210</v>
      </c>
      <c r="C274" s="82">
        <v>2243.15</v>
      </c>
      <c r="D274" s="46" t="s">
        <v>6</v>
      </c>
      <c r="E274" s="83"/>
      <c r="F274" s="89">
        <f>ROUND(C274*E274,2)</f>
        <v>0</v>
      </c>
    </row>
    <row r="275" spans="1:6" s="102" customFormat="1" ht="25.5" x14ac:dyDescent="0.25">
      <c r="A275" s="1" t="s">
        <v>180</v>
      </c>
      <c r="B275" s="41" t="s">
        <v>328</v>
      </c>
      <c r="C275" s="82">
        <v>484.14</v>
      </c>
      <c r="D275" s="46" t="s">
        <v>6</v>
      </c>
      <c r="E275" s="83"/>
      <c r="F275" s="89">
        <f>ROUND(C275*E275,2)</f>
        <v>0</v>
      </c>
    </row>
    <row r="276" spans="1:6" s="102" customFormat="1" x14ac:dyDescent="0.25">
      <c r="A276" s="101"/>
      <c r="B276" s="43"/>
      <c r="C276" s="82"/>
      <c r="D276" s="46"/>
      <c r="E276" s="83"/>
      <c r="F276" s="100"/>
    </row>
    <row r="277" spans="1:6" s="102" customFormat="1" x14ac:dyDescent="0.25">
      <c r="A277" s="43">
        <v>1.3</v>
      </c>
      <c r="B277" s="40" t="s">
        <v>67</v>
      </c>
      <c r="C277" s="82"/>
      <c r="D277" s="46"/>
      <c r="E277" s="83"/>
      <c r="F277" s="89">
        <f t="shared" ref="F277" si="13">ROUND(C277*E277,2)</f>
        <v>0</v>
      </c>
    </row>
    <row r="278" spans="1:6" s="102" customFormat="1" x14ac:dyDescent="0.25">
      <c r="A278" s="1" t="s">
        <v>161</v>
      </c>
      <c r="B278" s="41" t="s">
        <v>77</v>
      </c>
      <c r="C278" s="82">
        <v>3016.2</v>
      </c>
      <c r="D278" s="46" t="s">
        <v>8</v>
      </c>
      <c r="E278" s="83"/>
      <c r="F278" s="89">
        <f>ROUND(C278*E278,2)</f>
        <v>0</v>
      </c>
    </row>
    <row r="279" spans="1:6" s="102" customFormat="1" x14ac:dyDescent="0.25">
      <c r="A279" s="1" t="s">
        <v>162</v>
      </c>
      <c r="B279" s="41" t="s">
        <v>78</v>
      </c>
      <c r="C279" s="82">
        <v>785.4</v>
      </c>
      <c r="D279" s="46" t="s">
        <v>8</v>
      </c>
      <c r="E279" s="83"/>
      <c r="F279" s="89">
        <f>ROUND(C279*E279,2)</f>
        <v>0</v>
      </c>
    </row>
    <row r="280" spans="1:6" s="102" customFormat="1" x14ac:dyDescent="0.25">
      <c r="A280" s="101"/>
      <c r="B280" s="41"/>
      <c r="C280" s="82"/>
      <c r="D280" s="46"/>
      <c r="E280" s="83"/>
      <c r="F280" s="80"/>
    </row>
    <row r="281" spans="1:6" s="102" customFormat="1" x14ac:dyDescent="0.25">
      <c r="A281" s="43">
        <v>1.4</v>
      </c>
      <c r="B281" s="40" t="s">
        <v>46</v>
      </c>
      <c r="C281" s="82"/>
      <c r="D281" s="46"/>
      <c r="E281" s="83"/>
      <c r="F281" s="80"/>
    </row>
    <row r="282" spans="1:6" s="102" customFormat="1" x14ac:dyDescent="0.25">
      <c r="A282" s="1" t="s">
        <v>164</v>
      </c>
      <c r="B282" s="41" t="s">
        <v>77</v>
      </c>
      <c r="C282" s="82">
        <v>3016.2</v>
      </c>
      <c r="D282" s="46" t="s">
        <v>8</v>
      </c>
      <c r="E282" s="83"/>
      <c r="F282" s="89">
        <f>ROUND(C282*E282,2)</f>
        <v>0</v>
      </c>
    </row>
    <row r="283" spans="1:6" s="102" customFormat="1" x14ac:dyDescent="0.25">
      <c r="A283" s="1" t="s">
        <v>165</v>
      </c>
      <c r="B283" s="41" t="s">
        <v>78</v>
      </c>
      <c r="C283" s="82">
        <v>785.4</v>
      </c>
      <c r="D283" s="46" t="s">
        <v>8</v>
      </c>
      <c r="E283" s="83"/>
      <c r="F283" s="89">
        <f>ROUND(C283*E283,2)</f>
        <v>0</v>
      </c>
    </row>
    <row r="284" spans="1:6" s="102" customFormat="1" x14ac:dyDescent="0.25">
      <c r="A284" s="101"/>
      <c r="B284" s="43"/>
      <c r="C284" s="82"/>
      <c r="D284" s="46"/>
      <c r="E284" s="83"/>
      <c r="F284" s="100"/>
    </row>
    <row r="285" spans="1:6" s="102" customFormat="1" ht="25.5" x14ac:dyDescent="0.25">
      <c r="A285" s="43">
        <v>1.5</v>
      </c>
      <c r="B285" s="40" t="s">
        <v>124</v>
      </c>
      <c r="C285" s="82"/>
      <c r="D285" s="46"/>
      <c r="E285" s="83"/>
      <c r="F285" s="100"/>
    </row>
    <row r="286" spans="1:6" s="102" customFormat="1" ht="25.5" x14ac:dyDescent="0.25">
      <c r="A286" s="1" t="s">
        <v>166</v>
      </c>
      <c r="B286" s="45" t="s">
        <v>106</v>
      </c>
      <c r="C286" s="82">
        <v>1</v>
      </c>
      <c r="D286" s="46" t="s">
        <v>9</v>
      </c>
      <c r="E286" s="83"/>
      <c r="F286" s="89">
        <f t="shared" ref="F286:F295" si="14">ROUND(C286*E286,2)</f>
        <v>0</v>
      </c>
    </row>
    <row r="287" spans="1:6" s="102" customFormat="1" ht="25.5" x14ac:dyDescent="0.25">
      <c r="A287" s="1" t="s">
        <v>167</v>
      </c>
      <c r="B287" s="45" t="s">
        <v>107</v>
      </c>
      <c r="C287" s="82">
        <v>2</v>
      </c>
      <c r="D287" s="46" t="s">
        <v>9</v>
      </c>
      <c r="E287" s="83"/>
      <c r="F287" s="89">
        <f t="shared" si="14"/>
        <v>0</v>
      </c>
    </row>
    <row r="288" spans="1:6" s="102" customFormat="1" ht="25.5" x14ac:dyDescent="0.25">
      <c r="A288" s="1" t="s">
        <v>168</v>
      </c>
      <c r="B288" s="45" t="s">
        <v>108</v>
      </c>
      <c r="C288" s="82">
        <v>3</v>
      </c>
      <c r="D288" s="46" t="s">
        <v>9</v>
      </c>
      <c r="E288" s="14"/>
      <c r="F288" s="89">
        <f t="shared" si="14"/>
        <v>0</v>
      </c>
    </row>
    <row r="289" spans="1:6" s="102" customFormat="1" ht="25.5" x14ac:dyDescent="0.25">
      <c r="A289" s="1" t="s">
        <v>169</v>
      </c>
      <c r="B289" s="45" t="s">
        <v>109</v>
      </c>
      <c r="C289" s="82">
        <v>2</v>
      </c>
      <c r="D289" s="46" t="s">
        <v>9</v>
      </c>
      <c r="E289" s="14"/>
      <c r="F289" s="89">
        <f t="shared" si="14"/>
        <v>0</v>
      </c>
    </row>
    <row r="290" spans="1:6" s="102" customFormat="1" ht="25.5" x14ac:dyDescent="0.25">
      <c r="A290" s="1" t="s">
        <v>181</v>
      </c>
      <c r="B290" s="45" t="s">
        <v>110</v>
      </c>
      <c r="C290" s="82">
        <v>6</v>
      </c>
      <c r="D290" s="46" t="s">
        <v>9</v>
      </c>
      <c r="E290" s="14"/>
      <c r="F290" s="89">
        <f t="shared" si="14"/>
        <v>0</v>
      </c>
    </row>
    <row r="291" spans="1:6" s="102" customFormat="1" ht="25.5" x14ac:dyDescent="0.25">
      <c r="A291" s="1" t="s">
        <v>170</v>
      </c>
      <c r="B291" s="45" t="s">
        <v>321</v>
      </c>
      <c r="C291" s="82">
        <v>2</v>
      </c>
      <c r="D291" s="46" t="s">
        <v>9</v>
      </c>
      <c r="E291" s="14"/>
      <c r="F291" s="89">
        <f t="shared" si="14"/>
        <v>0</v>
      </c>
    </row>
    <row r="292" spans="1:6" s="102" customFormat="1" x14ac:dyDescent="0.25">
      <c r="A292" s="1" t="s">
        <v>171</v>
      </c>
      <c r="B292" s="44" t="s">
        <v>111</v>
      </c>
      <c r="C292" s="82">
        <v>1</v>
      </c>
      <c r="D292" s="46" t="s">
        <v>9</v>
      </c>
      <c r="E292" s="14"/>
      <c r="F292" s="89">
        <f t="shared" si="14"/>
        <v>0</v>
      </c>
    </row>
    <row r="293" spans="1:6" s="102" customFormat="1" x14ac:dyDescent="0.25">
      <c r="A293" s="1" t="s">
        <v>172</v>
      </c>
      <c r="B293" s="41" t="s">
        <v>71</v>
      </c>
      <c r="C293" s="82">
        <v>27</v>
      </c>
      <c r="D293" s="46" t="s">
        <v>9</v>
      </c>
      <c r="E293" s="83"/>
      <c r="F293" s="89">
        <f t="shared" si="14"/>
        <v>0</v>
      </c>
    </row>
    <row r="294" spans="1:6" s="102" customFormat="1" x14ac:dyDescent="0.25">
      <c r="A294" s="1" t="s">
        <v>173</v>
      </c>
      <c r="B294" s="41" t="s">
        <v>72</v>
      </c>
      <c r="C294" s="82">
        <v>6</v>
      </c>
      <c r="D294" s="46" t="s">
        <v>9</v>
      </c>
      <c r="E294" s="83"/>
      <c r="F294" s="89">
        <f t="shared" si="14"/>
        <v>0</v>
      </c>
    </row>
    <row r="295" spans="1:6" s="102" customFormat="1" x14ac:dyDescent="0.25">
      <c r="A295" s="1" t="s">
        <v>174</v>
      </c>
      <c r="B295" s="44" t="s">
        <v>148</v>
      </c>
      <c r="C295" s="82">
        <v>14</v>
      </c>
      <c r="D295" s="46" t="s">
        <v>9</v>
      </c>
      <c r="E295" s="83"/>
      <c r="F295" s="100">
        <f t="shared" si="14"/>
        <v>0</v>
      </c>
    </row>
    <row r="296" spans="1:6" s="102" customFormat="1" x14ac:dyDescent="0.25">
      <c r="A296" s="111"/>
      <c r="B296" s="44"/>
      <c r="C296" s="82"/>
      <c r="D296" s="46"/>
      <c r="E296" s="83"/>
      <c r="F296" s="100"/>
    </row>
    <row r="297" spans="1:6" s="102" customFormat="1" x14ac:dyDescent="0.25">
      <c r="A297" s="1" t="s">
        <v>175</v>
      </c>
      <c r="B297" s="44" t="s">
        <v>112</v>
      </c>
      <c r="C297" s="82">
        <v>1</v>
      </c>
      <c r="D297" s="46" t="s">
        <v>9</v>
      </c>
      <c r="E297" s="83"/>
      <c r="F297" s="100">
        <f>ROUND(C297*E297,2)</f>
        <v>0</v>
      </c>
    </row>
    <row r="298" spans="1:6" s="102" customFormat="1" x14ac:dyDescent="0.25">
      <c r="A298" s="111"/>
      <c r="B298" s="44"/>
      <c r="C298" s="82"/>
      <c r="D298" s="46"/>
      <c r="E298" s="83"/>
      <c r="F298" s="100"/>
    </row>
    <row r="299" spans="1:6" s="102" customFormat="1" x14ac:dyDescent="0.25">
      <c r="A299" s="43">
        <v>1.6</v>
      </c>
      <c r="B299" s="43" t="s">
        <v>277</v>
      </c>
      <c r="C299" s="82"/>
      <c r="D299" s="46"/>
      <c r="E299" s="83"/>
      <c r="F299" s="100"/>
    </row>
    <row r="300" spans="1:6" s="102" customFormat="1" x14ac:dyDescent="0.25">
      <c r="A300" s="1" t="s">
        <v>182</v>
      </c>
      <c r="B300" s="44" t="s">
        <v>113</v>
      </c>
      <c r="C300" s="82">
        <v>121</v>
      </c>
      <c r="D300" s="46" t="s">
        <v>9</v>
      </c>
      <c r="E300" s="83"/>
      <c r="F300" s="100">
        <f t="shared" ref="F300" si="15">ROUND(C300*E300,2)</f>
        <v>0</v>
      </c>
    </row>
    <row r="301" spans="1:6" s="102" customFormat="1" ht="25.5" x14ac:dyDescent="0.25">
      <c r="A301" s="1" t="s">
        <v>183</v>
      </c>
      <c r="B301" s="44" t="s">
        <v>114</v>
      </c>
      <c r="C301" s="82">
        <v>1452</v>
      </c>
      <c r="D301" s="46" t="s">
        <v>8</v>
      </c>
      <c r="E301" s="83"/>
      <c r="F301" s="100">
        <f t="shared" ref="F301:F312" si="16">ROUND(C301*E301,2)</f>
        <v>0</v>
      </c>
    </row>
    <row r="302" spans="1:6" s="102" customFormat="1" x14ac:dyDescent="0.25">
      <c r="A302" s="1" t="s">
        <v>184</v>
      </c>
      <c r="B302" s="44" t="s">
        <v>115</v>
      </c>
      <c r="C302" s="82">
        <v>242</v>
      </c>
      <c r="D302" s="46" t="s">
        <v>9</v>
      </c>
      <c r="E302" s="83"/>
      <c r="F302" s="100">
        <f t="shared" si="16"/>
        <v>0</v>
      </c>
    </row>
    <row r="303" spans="1:6" s="102" customFormat="1" x14ac:dyDescent="0.25">
      <c r="A303" s="1" t="s">
        <v>185</v>
      </c>
      <c r="B303" s="44" t="s">
        <v>116</v>
      </c>
      <c r="C303" s="82">
        <v>242</v>
      </c>
      <c r="D303" s="46" t="s">
        <v>9</v>
      </c>
      <c r="E303" s="83"/>
      <c r="F303" s="100">
        <f t="shared" si="16"/>
        <v>0</v>
      </c>
    </row>
    <row r="304" spans="1:6" s="102" customFormat="1" ht="25.5" x14ac:dyDescent="0.25">
      <c r="A304" s="1" t="s">
        <v>186</v>
      </c>
      <c r="B304" s="44" t="s">
        <v>117</v>
      </c>
      <c r="C304" s="82">
        <v>181.5</v>
      </c>
      <c r="D304" s="46" t="s">
        <v>8</v>
      </c>
      <c r="E304" s="83"/>
      <c r="F304" s="100">
        <f t="shared" si="16"/>
        <v>0</v>
      </c>
    </row>
    <row r="305" spans="1:6" s="102" customFormat="1" x14ac:dyDescent="0.25">
      <c r="A305" s="1" t="s">
        <v>187</v>
      </c>
      <c r="B305" s="44" t="s">
        <v>118</v>
      </c>
      <c r="C305" s="82">
        <v>121</v>
      </c>
      <c r="D305" s="46" t="s">
        <v>9</v>
      </c>
      <c r="E305" s="83"/>
      <c r="F305" s="100">
        <f t="shared" si="16"/>
        <v>0</v>
      </c>
    </row>
    <row r="306" spans="1:6" s="102" customFormat="1" x14ac:dyDescent="0.25">
      <c r="A306" s="1" t="s">
        <v>188</v>
      </c>
      <c r="B306" s="44" t="s">
        <v>119</v>
      </c>
      <c r="C306" s="82">
        <v>121</v>
      </c>
      <c r="D306" s="46" t="s">
        <v>9</v>
      </c>
      <c r="E306" s="83"/>
      <c r="F306" s="100">
        <f t="shared" si="16"/>
        <v>0</v>
      </c>
    </row>
    <row r="307" spans="1:6" s="102" customFormat="1" x14ac:dyDescent="0.25">
      <c r="A307" s="1" t="s">
        <v>189</v>
      </c>
      <c r="B307" s="44" t="s">
        <v>120</v>
      </c>
      <c r="C307" s="82">
        <v>121</v>
      </c>
      <c r="D307" s="46" t="s">
        <v>9</v>
      </c>
      <c r="E307" s="83"/>
      <c r="F307" s="100">
        <f t="shared" si="16"/>
        <v>0</v>
      </c>
    </row>
    <row r="308" spans="1:6" s="102" customFormat="1" x14ac:dyDescent="0.25">
      <c r="A308" s="1" t="s">
        <v>190</v>
      </c>
      <c r="B308" s="44" t="s">
        <v>121</v>
      </c>
      <c r="C308" s="82">
        <v>121</v>
      </c>
      <c r="D308" s="46" t="s">
        <v>9</v>
      </c>
      <c r="E308" s="83"/>
      <c r="F308" s="100">
        <f t="shared" si="16"/>
        <v>0</v>
      </c>
    </row>
    <row r="309" spans="1:6" s="102" customFormat="1" x14ac:dyDescent="0.25">
      <c r="A309" s="1" t="s">
        <v>191</v>
      </c>
      <c r="B309" s="44" t="s">
        <v>35</v>
      </c>
      <c r="C309" s="82">
        <v>121</v>
      </c>
      <c r="D309" s="46" t="s">
        <v>9</v>
      </c>
      <c r="E309" s="83"/>
      <c r="F309" s="100">
        <f t="shared" si="16"/>
        <v>0</v>
      </c>
    </row>
    <row r="310" spans="1:6" s="102" customFormat="1" x14ac:dyDescent="0.25">
      <c r="A310" s="1" t="s">
        <v>192</v>
      </c>
      <c r="B310" s="44" t="s">
        <v>122</v>
      </c>
      <c r="C310" s="82">
        <v>121</v>
      </c>
      <c r="D310" s="46" t="s">
        <v>9</v>
      </c>
      <c r="E310" s="83"/>
      <c r="F310" s="100">
        <f t="shared" si="16"/>
        <v>0</v>
      </c>
    </row>
    <row r="311" spans="1:6" s="102" customFormat="1" x14ac:dyDescent="0.25">
      <c r="A311" s="1" t="s">
        <v>193</v>
      </c>
      <c r="B311" s="44" t="s">
        <v>36</v>
      </c>
      <c r="C311" s="82">
        <v>239.58</v>
      </c>
      <c r="D311" s="46" t="s">
        <v>6</v>
      </c>
      <c r="E311" s="83"/>
      <c r="F311" s="100">
        <f t="shared" si="16"/>
        <v>0</v>
      </c>
    </row>
    <row r="312" spans="1:6" s="102" customFormat="1" x14ac:dyDescent="0.25">
      <c r="A312" s="1" t="s">
        <v>194</v>
      </c>
      <c r="B312" s="44" t="s">
        <v>34</v>
      </c>
      <c r="C312" s="82">
        <v>121</v>
      </c>
      <c r="D312" s="46" t="s">
        <v>9</v>
      </c>
      <c r="E312" s="83"/>
      <c r="F312" s="100">
        <f t="shared" si="16"/>
        <v>0</v>
      </c>
    </row>
    <row r="313" spans="1:6" s="102" customFormat="1" x14ac:dyDescent="0.25">
      <c r="A313" s="1"/>
      <c r="B313" s="44"/>
      <c r="C313" s="82"/>
      <c r="D313" s="46"/>
      <c r="E313" s="83"/>
      <c r="F313" s="100"/>
    </row>
    <row r="314" spans="1:6" s="102" customFormat="1" x14ac:dyDescent="0.25">
      <c r="A314" s="112">
        <v>1.7</v>
      </c>
      <c r="B314" s="55" t="s">
        <v>214</v>
      </c>
      <c r="C314" s="47">
        <v>3751</v>
      </c>
      <c r="D314" s="46" t="s">
        <v>8</v>
      </c>
      <c r="E314" s="14"/>
      <c r="F314" s="100">
        <f>ROUND(C314*E314,2)</f>
        <v>0</v>
      </c>
    </row>
    <row r="315" spans="1:6" s="102" customFormat="1" x14ac:dyDescent="0.25">
      <c r="A315" s="112">
        <v>1.8</v>
      </c>
      <c r="B315" s="55" t="s">
        <v>215</v>
      </c>
      <c r="C315" s="47">
        <v>3751</v>
      </c>
      <c r="D315" s="46" t="s">
        <v>8</v>
      </c>
      <c r="E315" s="14"/>
      <c r="F315" s="100">
        <f>ROUND(C315*E315,2)</f>
        <v>0</v>
      </c>
    </row>
    <row r="316" spans="1:6" s="102" customFormat="1" x14ac:dyDescent="0.25">
      <c r="A316" s="112">
        <v>1.9</v>
      </c>
      <c r="B316" s="55" t="s">
        <v>216</v>
      </c>
      <c r="C316" s="47">
        <v>3751</v>
      </c>
      <c r="D316" s="46" t="s">
        <v>8</v>
      </c>
      <c r="E316" s="14"/>
      <c r="F316" s="100">
        <f>ROUND(C316*E316,2)</f>
        <v>0</v>
      </c>
    </row>
    <row r="317" spans="1:6" s="102" customFormat="1" x14ac:dyDescent="0.25">
      <c r="A317" s="81"/>
      <c r="B317" s="169" t="str">
        <f>"SUB TOTAL  FASE  "&amp;A264</f>
        <v>SUB TOTAL  FASE  M6</v>
      </c>
      <c r="C317" s="82"/>
      <c r="D317" s="46"/>
      <c r="E317" s="83"/>
      <c r="F317" s="121">
        <f>ROUND(SUM(F267:F316),2)</f>
        <v>0</v>
      </c>
    </row>
    <row r="318" spans="1:6" s="102" customFormat="1" x14ac:dyDescent="0.25">
      <c r="A318" s="101"/>
      <c r="B318" s="44"/>
      <c r="C318" s="82"/>
      <c r="D318" s="46"/>
      <c r="E318" s="83"/>
      <c r="F318" s="100"/>
    </row>
    <row r="319" spans="1:6" s="102" customFormat="1" x14ac:dyDescent="0.25">
      <c r="A319" s="101" t="str">
        <f>A117&amp;7</f>
        <v>M7</v>
      </c>
      <c r="B319" s="43" t="s">
        <v>139</v>
      </c>
      <c r="C319" s="82"/>
      <c r="D319" s="46"/>
      <c r="E319" s="83"/>
      <c r="F319" s="100"/>
    </row>
    <row r="320" spans="1:6" s="102" customFormat="1" x14ac:dyDescent="0.25">
      <c r="A320" s="101"/>
      <c r="B320" s="44"/>
      <c r="C320" s="82"/>
      <c r="D320" s="46"/>
      <c r="E320" s="83"/>
      <c r="F320" s="100"/>
    </row>
    <row r="321" spans="1:6" s="102" customFormat="1" x14ac:dyDescent="0.25">
      <c r="A321" s="110">
        <v>1</v>
      </c>
      <c r="B321" s="43" t="s">
        <v>123</v>
      </c>
      <c r="C321" s="82"/>
      <c r="D321" s="46"/>
      <c r="E321" s="83"/>
      <c r="F321" s="100"/>
    </row>
    <row r="322" spans="1:6" s="102" customFormat="1" x14ac:dyDescent="0.25">
      <c r="A322" s="1"/>
      <c r="B322" s="44"/>
      <c r="C322" s="82"/>
      <c r="D322" s="46"/>
      <c r="E322" s="83"/>
      <c r="F322" s="100"/>
    </row>
    <row r="323" spans="1:6" s="102" customFormat="1" x14ac:dyDescent="0.25">
      <c r="A323" s="1">
        <v>1.1000000000000001</v>
      </c>
      <c r="B323" s="41" t="s">
        <v>11</v>
      </c>
      <c r="C323" s="82">
        <v>2090</v>
      </c>
      <c r="D323" s="46" t="s">
        <v>8</v>
      </c>
      <c r="E323" s="83"/>
      <c r="F323" s="89">
        <f>ROUND(C323*E323,2)</f>
        <v>0</v>
      </c>
    </row>
    <row r="324" spans="1:6" s="102" customFormat="1" x14ac:dyDescent="0.25">
      <c r="A324" s="1"/>
      <c r="B324" s="43"/>
      <c r="C324" s="82"/>
      <c r="D324" s="46"/>
      <c r="E324" s="83"/>
      <c r="F324" s="100"/>
    </row>
    <row r="325" spans="1:6" s="102" customFormat="1" x14ac:dyDescent="0.25">
      <c r="A325" s="110">
        <v>1.2</v>
      </c>
      <c r="B325" s="40" t="s">
        <v>5</v>
      </c>
      <c r="C325" s="82"/>
      <c r="D325" s="46"/>
      <c r="E325" s="83"/>
      <c r="F325" s="80"/>
    </row>
    <row r="326" spans="1:6" s="102" customFormat="1" x14ac:dyDescent="0.25">
      <c r="A326" s="1" t="s">
        <v>176</v>
      </c>
      <c r="B326" s="41" t="s">
        <v>65</v>
      </c>
      <c r="C326" s="82">
        <v>1371.7</v>
      </c>
      <c r="D326" s="46" t="s">
        <v>6</v>
      </c>
      <c r="E326" s="83"/>
      <c r="F326" s="89">
        <f>ROUND(C326*E326,2)</f>
        <v>0</v>
      </c>
    </row>
    <row r="327" spans="1:6" s="102" customFormat="1" x14ac:dyDescent="0.25">
      <c r="A327" s="1" t="s">
        <v>177</v>
      </c>
      <c r="B327" s="41" t="s">
        <v>66</v>
      </c>
      <c r="C327" s="82">
        <v>1254</v>
      </c>
      <c r="D327" s="46" t="s">
        <v>7</v>
      </c>
      <c r="E327" s="83"/>
      <c r="F327" s="89">
        <f>ROUND(C327*E327,2)</f>
        <v>0</v>
      </c>
    </row>
    <row r="328" spans="1:6" s="102" customFormat="1" x14ac:dyDescent="0.25">
      <c r="A328" s="1" t="s">
        <v>178</v>
      </c>
      <c r="B328" s="41" t="s">
        <v>37</v>
      </c>
      <c r="C328" s="82">
        <v>125.4</v>
      </c>
      <c r="D328" s="46" t="s">
        <v>6</v>
      </c>
      <c r="E328" s="83"/>
      <c r="F328" s="89">
        <f>ROUND(C328*E328,2)</f>
        <v>0</v>
      </c>
    </row>
    <row r="329" spans="1:6" s="102" customFormat="1" ht="25.5" x14ac:dyDescent="0.25">
      <c r="A329" s="1" t="s">
        <v>179</v>
      </c>
      <c r="B329" s="41" t="s">
        <v>210</v>
      </c>
      <c r="C329" s="82">
        <v>1170.49</v>
      </c>
      <c r="D329" s="46" t="s">
        <v>6</v>
      </c>
      <c r="E329" s="83"/>
      <c r="F329" s="89">
        <f>ROUND(C329*E329,2)</f>
        <v>0</v>
      </c>
    </row>
    <row r="330" spans="1:6" s="102" customFormat="1" ht="25.5" x14ac:dyDescent="0.25">
      <c r="A330" s="1" t="s">
        <v>180</v>
      </c>
      <c r="B330" s="41" t="s">
        <v>328</v>
      </c>
      <c r="C330" s="82">
        <v>241.46</v>
      </c>
      <c r="D330" s="46" t="s">
        <v>6</v>
      </c>
      <c r="E330" s="83"/>
      <c r="F330" s="89">
        <f>ROUND(C330*E330,2)</f>
        <v>0</v>
      </c>
    </row>
    <row r="331" spans="1:6" s="102" customFormat="1" x14ac:dyDescent="0.25">
      <c r="A331" s="1"/>
      <c r="B331" s="43"/>
      <c r="C331" s="82"/>
      <c r="D331" s="46"/>
      <c r="E331" s="83"/>
      <c r="F331" s="100"/>
    </row>
    <row r="332" spans="1:6" s="102" customFormat="1" x14ac:dyDescent="0.25">
      <c r="A332" s="110">
        <v>1.3</v>
      </c>
      <c r="B332" s="40" t="s">
        <v>67</v>
      </c>
      <c r="C332" s="82"/>
      <c r="D332" s="46"/>
      <c r="E332" s="83"/>
      <c r="F332" s="89">
        <f t="shared" ref="F332" si="17">ROUND(C332*E332,2)</f>
        <v>0</v>
      </c>
    </row>
    <row r="333" spans="1:6" s="102" customFormat="1" x14ac:dyDescent="0.25">
      <c r="A333" s="1" t="s">
        <v>161</v>
      </c>
      <c r="B333" s="41" t="s">
        <v>78</v>
      </c>
      <c r="C333" s="82">
        <v>1346.4</v>
      </c>
      <c r="D333" s="46" t="s">
        <v>8</v>
      </c>
      <c r="E333" s="83"/>
      <c r="F333" s="89">
        <f>ROUND(C333*E333,2)</f>
        <v>0</v>
      </c>
    </row>
    <row r="334" spans="1:6" s="102" customFormat="1" x14ac:dyDescent="0.25">
      <c r="A334" s="1" t="s">
        <v>162</v>
      </c>
      <c r="B334" s="41" t="s">
        <v>79</v>
      </c>
      <c r="C334" s="82">
        <v>785.4</v>
      </c>
      <c r="D334" s="46" t="s">
        <v>8</v>
      </c>
      <c r="E334" s="83"/>
      <c r="F334" s="89">
        <f>ROUND(C334*E334,2)</f>
        <v>0</v>
      </c>
    </row>
    <row r="335" spans="1:6" s="102" customFormat="1" x14ac:dyDescent="0.25">
      <c r="A335" s="1"/>
      <c r="B335" s="41"/>
      <c r="C335" s="82"/>
      <c r="D335" s="46"/>
      <c r="E335" s="83"/>
      <c r="F335" s="80"/>
    </row>
    <row r="336" spans="1:6" s="102" customFormat="1" x14ac:dyDescent="0.25">
      <c r="A336" s="110">
        <v>1.4</v>
      </c>
      <c r="B336" s="40" t="s">
        <v>46</v>
      </c>
      <c r="C336" s="82"/>
      <c r="D336" s="46"/>
      <c r="E336" s="83"/>
      <c r="F336" s="80"/>
    </row>
    <row r="337" spans="1:6" s="102" customFormat="1" x14ac:dyDescent="0.25">
      <c r="A337" s="1" t="s">
        <v>164</v>
      </c>
      <c r="B337" s="41" t="s">
        <v>78</v>
      </c>
      <c r="C337" s="82">
        <v>1346.4</v>
      </c>
      <c r="D337" s="46" t="s">
        <v>8</v>
      </c>
      <c r="E337" s="83"/>
      <c r="F337" s="89">
        <f>ROUND(C337*E337,2)</f>
        <v>0</v>
      </c>
    </row>
    <row r="338" spans="1:6" s="102" customFormat="1" x14ac:dyDescent="0.25">
      <c r="A338" s="1" t="s">
        <v>165</v>
      </c>
      <c r="B338" s="41" t="s">
        <v>79</v>
      </c>
      <c r="C338" s="82">
        <v>785.4</v>
      </c>
      <c r="D338" s="46" t="s">
        <v>8</v>
      </c>
      <c r="E338" s="83"/>
      <c r="F338" s="89">
        <f>ROUND(C338*E338,2)</f>
        <v>0</v>
      </c>
    </row>
    <row r="339" spans="1:6" s="102" customFormat="1" x14ac:dyDescent="0.25">
      <c r="A339" s="1"/>
      <c r="B339" s="43"/>
      <c r="C339" s="82"/>
      <c r="D339" s="46"/>
      <c r="E339" s="83"/>
      <c r="F339" s="100"/>
    </row>
    <row r="340" spans="1:6" s="102" customFormat="1" x14ac:dyDescent="0.25">
      <c r="A340" s="110">
        <v>1.5</v>
      </c>
      <c r="B340" s="40" t="s">
        <v>130</v>
      </c>
      <c r="C340" s="82"/>
      <c r="D340" s="46"/>
      <c r="E340" s="83"/>
      <c r="F340" s="100"/>
    </row>
    <row r="341" spans="1:6" s="102" customFormat="1" ht="25.5" x14ac:dyDescent="0.25">
      <c r="A341" s="1" t="s">
        <v>166</v>
      </c>
      <c r="B341" s="45" t="s">
        <v>125</v>
      </c>
      <c r="C341" s="82">
        <v>1</v>
      </c>
      <c r="D341" s="46" t="s">
        <v>9</v>
      </c>
      <c r="E341" s="83"/>
      <c r="F341" s="89">
        <f t="shared" ref="F341:F351" si="18">ROUND(C341*E341,2)</f>
        <v>0</v>
      </c>
    </row>
    <row r="342" spans="1:6" s="102" customFormat="1" ht="25.5" x14ac:dyDescent="0.25">
      <c r="A342" s="1" t="s">
        <v>167</v>
      </c>
      <c r="B342" s="45" t="s">
        <v>86</v>
      </c>
      <c r="C342" s="82">
        <v>1</v>
      </c>
      <c r="D342" s="46" t="s">
        <v>9</v>
      </c>
      <c r="E342" s="83"/>
      <c r="F342" s="89">
        <f t="shared" si="18"/>
        <v>0</v>
      </c>
    </row>
    <row r="343" spans="1:6" s="102" customFormat="1" ht="25.5" x14ac:dyDescent="0.25">
      <c r="A343" s="1" t="s">
        <v>168</v>
      </c>
      <c r="B343" s="45" t="s">
        <v>126</v>
      </c>
      <c r="C343" s="82">
        <v>3</v>
      </c>
      <c r="D343" s="46" t="s">
        <v>9</v>
      </c>
      <c r="E343" s="83"/>
      <c r="F343" s="89">
        <f t="shared" si="18"/>
        <v>0</v>
      </c>
    </row>
    <row r="344" spans="1:6" s="102" customFormat="1" ht="25.5" x14ac:dyDescent="0.25">
      <c r="A344" s="1" t="s">
        <v>169</v>
      </c>
      <c r="B344" s="45" t="s">
        <v>107</v>
      </c>
      <c r="C344" s="82">
        <v>1</v>
      </c>
      <c r="D344" s="46" t="s">
        <v>9</v>
      </c>
      <c r="E344" s="83"/>
      <c r="F344" s="89">
        <f t="shared" si="18"/>
        <v>0</v>
      </c>
    </row>
    <row r="345" spans="1:6" s="102" customFormat="1" ht="25.5" x14ac:dyDescent="0.25">
      <c r="A345" s="1" t="s">
        <v>181</v>
      </c>
      <c r="B345" s="45" t="s">
        <v>327</v>
      </c>
      <c r="C345" s="82">
        <v>1</v>
      </c>
      <c r="D345" s="46" t="s">
        <v>9</v>
      </c>
      <c r="E345" s="83"/>
      <c r="F345" s="89">
        <f t="shared" si="18"/>
        <v>0</v>
      </c>
    </row>
    <row r="346" spans="1:6" s="102" customFormat="1" ht="25.5" x14ac:dyDescent="0.25">
      <c r="A346" s="1" t="s">
        <v>170</v>
      </c>
      <c r="B346" s="45" t="s">
        <v>321</v>
      </c>
      <c r="C346" s="82">
        <v>2</v>
      </c>
      <c r="D346" s="46" t="s">
        <v>9</v>
      </c>
      <c r="E346" s="14"/>
      <c r="F346" s="89">
        <f t="shared" si="18"/>
        <v>0</v>
      </c>
    </row>
    <row r="347" spans="1:6" s="102" customFormat="1" x14ac:dyDescent="0.25">
      <c r="A347" s="1" t="s">
        <v>171</v>
      </c>
      <c r="B347" s="44" t="s">
        <v>127</v>
      </c>
      <c r="C347" s="82">
        <v>4</v>
      </c>
      <c r="D347" s="46" t="s">
        <v>9</v>
      </c>
      <c r="E347" s="14"/>
      <c r="F347" s="89">
        <f t="shared" si="18"/>
        <v>0</v>
      </c>
    </row>
    <row r="348" spans="1:6" s="102" customFormat="1" x14ac:dyDescent="0.25">
      <c r="A348" s="1" t="s">
        <v>172</v>
      </c>
      <c r="B348" s="41" t="s">
        <v>71</v>
      </c>
      <c r="C348" s="82">
        <v>2</v>
      </c>
      <c r="D348" s="46" t="s">
        <v>9</v>
      </c>
      <c r="E348" s="83"/>
      <c r="F348" s="89">
        <f t="shared" si="18"/>
        <v>0</v>
      </c>
    </row>
    <row r="349" spans="1:6" s="102" customFormat="1" x14ac:dyDescent="0.25">
      <c r="A349" s="1" t="s">
        <v>173</v>
      </c>
      <c r="B349" s="41" t="s">
        <v>72</v>
      </c>
      <c r="C349" s="82">
        <v>10</v>
      </c>
      <c r="D349" s="46" t="s">
        <v>9</v>
      </c>
      <c r="E349" s="83"/>
      <c r="F349" s="89">
        <f t="shared" si="18"/>
        <v>0</v>
      </c>
    </row>
    <row r="350" spans="1:6" s="102" customFormat="1" x14ac:dyDescent="0.25">
      <c r="A350" s="1" t="s">
        <v>174</v>
      </c>
      <c r="B350" s="41" t="s">
        <v>128</v>
      </c>
      <c r="C350" s="82">
        <v>9</v>
      </c>
      <c r="D350" s="46" t="s">
        <v>9</v>
      </c>
      <c r="E350" s="83"/>
      <c r="F350" s="89">
        <f t="shared" si="18"/>
        <v>0</v>
      </c>
    </row>
    <row r="351" spans="1:6" s="102" customFormat="1" x14ac:dyDescent="0.25">
      <c r="A351" s="1" t="s">
        <v>175</v>
      </c>
      <c r="B351" s="44" t="s">
        <v>148</v>
      </c>
      <c r="C351" s="82">
        <v>12</v>
      </c>
      <c r="D351" s="46" t="s">
        <v>9</v>
      </c>
      <c r="E351" s="83"/>
      <c r="F351" s="100">
        <f t="shared" si="18"/>
        <v>0</v>
      </c>
    </row>
    <row r="352" spans="1:6" s="102" customFormat="1" x14ac:dyDescent="0.25">
      <c r="A352" s="1"/>
      <c r="B352" s="44"/>
      <c r="C352" s="82"/>
      <c r="D352" s="46"/>
      <c r="E352" s="83"/>
      <c r="F352" s="100"/>
    </row>
    <row r="353" spans="1:6" s="102" customFormat="1" x14ac:dyDescent="0.25">
      <c r="A353" s="110">
        <v>1.6</v>
      </c>
      <c r="B353" s="40" t="s">
        <v>129</v>
      </c>
      <c r="C353" s="82"/>
      <c r="D353" s="46"/>
      <c r="E353" s="83"/>
      <c r="F353" s="100"/>
    </row>
    <row r="354" spans="1:6" s="102" customFormat="1" ht="25.5" x14ac:dyDescent="0.25">
      <c r="A354" s="1" t="s">
        <v>182</v>
      </c>
      <c r="B354" s="41" t="s">
        <v>74</v>
      </c>
      <c r="C354" s="82">
        <v>1</v>
      </c>
      <c r="D354" s="46" t="s">
        <v>9</v>
      </c>
      <c r="E354" s="83"/>
      <c r="F354" s="89">
        <f>ROUND(C354*E354,2)</f>
        <v>0</v>
      </c>
    </row>
    <row r="355" spans="1:6" s="102" customFormat="1" ht="25.5" x14ac:dyDescent="0.25">
      <c r="A355" s="1" t="s">
        <v>183</v>
      </c>
      <c r="B355" s="41" t="s">
        <v>73</v>
      </c>
      <c r="C355" s="82">
        <v>1</v>
      </c>
      <c r="D355" s="46" t="s">
        <v>9</v>
      </c>
      <c r="E355" s="83"/>
      <c r="F355" s="89">
        <f>ROUND(C355*E355,2)</f>
        <v>0</v>
      </c>
    </row>
    <row r="356" spans="1:6" s="102" customFormat="1" ht="25.5" x14ac:dyDescent="0.25">
      <c r="A356" s="1" t="s">
        <v>184</v>
      </c>
      <c r="B356" s="41" t="s">
        <v>81</v>
      </c>
      <c r="C356" s="82">
        <v>4</v>
      </c>
      <c r="D356" s="46" t="s">
        <v>9</v>
      </c>
      <c r="E356" s="83"/>
      <c r="F356" s="89">
        <f>ROUND(C356*E356,2)</f>
        <v>0</v>
      </c>
    </row>
    <row r="357" spans="1:6" s="102" customFormat="1" x14ac:dyDescent="0.25">
      <c r="A357" s="1" t="s">
        <v>185</v>
      </c>
      <c r="B357" s="41" t="s">
        <v>149</v>
      </c>
      <c r="C357" s="82">
        <v>13</v>
      </c>
      <c r="D357" s="46" t="s">
        <v>9</v>
      </c>
      <c r="E357" s="83"/>
      <c r="F357" s="89">
        <f>ROUND(C357*E357,2)</f>
        <v>0</v>
      </c>
    </row>
    <row r="358" spans="1:6" s="102" customFormat="1" x14ac:dyDescent="0.25">
      <c r="A358" s="1"/>
      <c r="B358" s="44"/>
      <c r="C358" s="82"/>
      <c r="D358" s="46"/>
      <c r="E358" s="83"/>
      <c r="F358" s="100"/>
    </row>
    <row r="359" spans="1:6" s="102" customFormat="1" x14ac:dyDescent="0.25">
      <c r="A359" s="110">
        <v>1.7</v>
      </c>
      <c r="B359" s="43" t="s">
        <v>278</v>
      </c>
      <c r="C359" s="82"/>
      <c r="D359" s="46"/>
      <c r="E359" s="83"/>
      <c r="F359" s="100"/>
    </row>
    <row r="360" spans="1:6" s="102" customFormat="1" x14ac:dyDescent="0.25">
      <c r="A360" s="1" t="s">
        <v>195</v>
      </c>
      <c r="B360" s="44" t="s">
        <v>131</v>
      </c>
      <c r="C360" s="56">
        <v>71</v>
      </c>
      <c r="D360" s="46" t="s">
        <v>9</v>
      </c>
      <c r="E360" s="83"/>
      <c r="F360" s="100">
        <f t="shared" ref="F360:F372" si="19">ROUND(C360*E360,2)</f>
        <v>0</v>
      </c>
    </row>
    <row r="361" spans="1:6" s="102" customFormat="1" ht="25.5" x14ac:dyDescent="0.25">
      <c r="A361" s="1" t="s">
        <v>196</v>
      </c>
      <c r="B361" s="44" t="s">
        <v>114</v>
      </c>
      <c r="C361" s="56">
        <v>426</v>
      </c>
      <c r="D361" s="46" t="s">
        <v>8</v>
      </c>
      <c r="E361" s="83"/>
      <c r="F361" s="100">
        <f t="shared" si="19"/>
        <v>0</v>
      </c>
    </row>
    <row r="362" spans="1:6" s="102" customFormat="1" x14ac:dyDescent="0.25">
      <c r="A362" s="1" t="s">
        <v>197</v>
      </c>
      <c r="B362" s="44" t="s">
        <v>115</v>
      </c>
      <c r="C362" s="56">
        <v>71</v>
      </c>
      <c r="D362" s="46" t="s">
        <v>9</v>
      </c>
      <c r="E362" s="83"/>
      <c r="F362" s="100">
        <f t="shared" si="19"/>
        <v>0</v>
      </c>
    </row>
    <row r="363" spans="1:6" s="102" customFormat="1" x14ac:dyDescent="0.25">
      <c r="A363" s="1" t="s">
        <v>198</v>
      </c>
      <c r="B363" s="44" t="s">
        <v>132</v>
      </c>
      <c r="C363" s="56">
        <v>142</v>
      </c>
      <c r="D363" s="46" t="s">
        <v>9</v>
      </c>
      <c r="E363" s="83"/>
      <c r="F363" s="100">
        <f t="shared" si="19"/>
        <v>0</v>
      </c>
    </row>
    <row r="364" spans="1:6" s="102" customFormat="1" x14ac:dyDescent="0.25">
      <c r="A364" s="1" t="s">
        <v>199</v>
      </c>
      <c r="B364" s="44" t="s">
        <v>133</v>
      </c>
      <c r="C364" s="56">
        <v>71</v>
      </c>
      <c r="D364" s="46" t="s">
        <v>9</v>
      </c>
      <c r="E364" s="83"/>
      <c r="F364" s="100">
        <f t="shared" si="19"/>
        <v>0</v>
      </c>
    </row>
    <row r="365" spans="1:6" s="102" customFormat="1" ht="25.5" x14ac:dyDescent="0.25">
      <c r="A365" s="1" t="s">
        <v>200</v>
      </c>
      <c r="B365" s="44" t="s">
        <v>134</v>
      </c>
      <c r="C365" s="56">
        <v>71</v>
      </c>
      <c r="D365" s="46" t="s">
        <v>8</v>
      </c>
      <c r="E365" s="83"/>
      <c r="F365" s="100">
        <f t="shared" si="19"/>
        <v>0</v>
      </c>
    </row>
    <row r="366" spans="1:6" s="102" customFormat="1" x14ac:dyDescent="0.25">
      <c r="A366" s="1" t="s">
        <v>201</v>
      </c>
      <c r="B366" s="44" t="s">
        <v>138</v>
      </c>
      <c r="C366" s="56">
        <v>71</v>
      </c>
      <c r="D366" s="46" t="s">
        <v>9</v>
      </c>
      <c r="E366" s="83"/>
      <c r="F366" s="100">
        <f t="shared" si="19"/>
        <v>0</v>
      </c>
    </row>
    <row r="367" spans="1:6" s="102" customFormat="1" x14ac:dyDescent="0.25">
      <c r="A367" s="1" t="s">
        <v>202</v>
      </c>
      <c r="B367" s="44" t="s">
        <v>135</v>
      </c>
      <c r="C367" s="56">
        <v>71</v>
      </c>
      <c r="D367" s="46" t="s">
        <v>9</v>
      </c>
      <c r="E367" s="83"/>
      <c r="F367" s="100">
        <f t="shared" si="19"/>
        <v>0</v>
      </c>
    </row>
    <row r="368" spans="1:6" s="102" customFormat="1" x14ac:dyDescent="0.25">
      <c r="A368" s="1" t="s">
        <v>203</v>
      </c>
      <c r="B368" s="44" t="s">
        <v>137</v>
      </c>
      <c r="C368" s="56">
        <v>71</v>
      </c>
      <c r="D368" s="46" t="s">
        <v>9</v>
      </c>
      <c r="E368" s="83"/>
      <c r="F368" s="100">
        <f t="shared" si="19"/>
        <v>0</v>
      </c>
    </row>
    <row r="369" spans="1:6" s="102" customFormat="1" x14ac:dyDescent="0.25">
      <c r="A369" s="1" t="s">
        <v>204</v>
      </c>
      <c r="B369" s="44" t="s">
        <v>35</v>
      </c>
      <c r="C369" s="56">
        <v>71</v>
      </c>
      <c r="D369" s="46" t="s">
        <v>9</v>
      </c>
      <c r="E369" s="83"/>
      <c r="F369" s="100">
        <f t="shared" si="19"/>
        <v>0</v>
      </c>
    </row>
    <row r="370" spans="1:6" s="102" customFormat="1" x14ac:dyDescent="0.25">
      <c r="A370" s="1" t="s">
        <v>205</v>
      </c>
      <c r="B370" s="44" t="s">
        <v>136</v>
      </c>
      <c r="C370" s="56">
        <v>71</v>
      </c>
      <c r="D370" s="46" t="s">
        <v>9</v>
      </c>
      <c r="E370" s="83"/>
      <c r="F370" s="100">
        <f t="shared" si="19"/>
        <v>0</v>
      </c>
    </row>
    <row r="371" spans="1:6" s="102" customFormat="1" x14ac:dyDescent="0.25">
      <c r="A371" s="1" t="s">
        <v>206</v>
      </c>
      <c r="B371" s="44" t="s">
        <v>36</v>
      </c>
      <c r="C371" s="56">
        <v>140.58000000000001</v>
      </c>
      <c r="D371" s="46" t="s">
        <v>6</v>
      </c>
      <c r="E371" s="83"/>
      <c r="F371" s="100">
        <f t="shared" si="19"/>
        <v>0</v>
      </c>
    </row>
    <row r="372" spans="1:6" s="102" customFormat="1" x14ac:dyDescent="0.25">
      <c r="A372" s="1" t="s">
        <v>207</v>
      </c>
      <c r="B372" s="44" t="s">
        <v>34</v>
      </c>
      <c r="C372" s="56">
        <v>71</v>
      </c>
      <c r="D372" s="46" t="s">
        <v>9</v>
      </c>
      <c r="E372" s="83"/>
      <c r="F372" s="100">
        <f t="shared" si="19"/>
        <v>0</v>
      </c>
    </row>
    <row r="373" spans="1:6" s="102" customFormat="1" x14ac:dyDescent="0.25">
      <c r="A373" s="1"/>
      <c r="B373" s="44"/>
      <c r="C373" s="82"/>
      <c r="D373" s="46"/>
      <c r="E373" s="83"/>
      <c r="F373" s="100"/>
    </row>
    <row r="374" spans="1:6" s="102" customFormat="1" x14ac:dyDescent="0.25">
      <c r="A374" s="112">
        <v>1.8</v>
      </c>
      <c r="B374" s="55" t="s">
        <v>214</v>
      </c>
      <c r="C374" s="47">
        <v>2299</v>
      </c>
      <c r="D374" s="46" t="s">
        <v>8</v>
      </c>
      <c r="E374" s="14"/>
      <c r="F374" s="100">
        <f t="shared" ref="F374" si="20">ROUND(C374*E374,2)</f>
        <v>0</v>
      </c>
    </row>
    <row r="375" spans="1:6" s="102" customFormat="1" x14ac:dyDescent="0.25">
      <c r="A375" s="112">
        <v>1.9</v>
      </c>
      <c r="B375" s="55" t="s">
        <v>215</v>
      </c>
      <c r="C375" s="47">
        <v>2299</v>
      </c>
      <c r="D375" s="46" t="s">
        <v>8</v>
      </c>
      <c r="E375" s="14"/>
      <c r="F375" s="100">
        <f>ROUND(C375*E375,2)</f>
        <v>0</v>
      </c>
    </row>
    <row r="376" spans="1:6" s="102" customFormat="1" x14ac:dyDescent="0.25">
      <c r="A376" s="113">
        <v>1.1000000000000001</v>
      </c>
      <c r="B376" s="55" t="s">
        <v>216</v>
      </c>
      <c r="C376" s="47">
        <v>2299</v>
      </c>
      <c r="D376" s="46" t="s">
        <v>8</v>
      </c>
      <c r="E376" s="14"/>
      <c r="F376" s="100">
        <f>ROUND(C376*E376,2)</f>
        <v>0</v>
      </c>
    </row>
    <row r="377" spans="1:6" s="102" customFormat="1" x14ac:dyDescent="0.25">
      <c r="A377" s="1"/>
      <c r="B377" s="44"/>
      <c r="C377" s="82"/>
      <c r="D377" s="46"/>
      <c r="E377" s="83"/>
      <c r="F377" s="100"/>
    </row>
    <row r="378" spans="1:6" s="102" customFormat="1" x14ac:dyDescent="0.25">
      <c r="A378" s="81"/>
      <c r="B378" s="169" t="str">
        <f>"SUB TOTAL  FASE  "&amp;A319</f>
        <v>SUB TOTAL  FASE  M7</v>
      </c>
      <c r="C378" s="82"/>
      <c r="D378" s="46"/>
      <c r="E378" s="83"/>
      <c r="F378" s="121">
        <f>SUM(F323:F376)</f>
        <v>0</v>
      </c>
    </row>
    <row r="379" spans="1:6" s="102" customFormat="1" x14ac:dyDescent="0.25">
      <c r="A379" s="101"/>
      <c r="B379" s="44"/>
      <c r="C379" s="82"/>
      <c r="D379" s="46"/>
      <c r="E379" s="83"/>
      <c r="F379" s="100"/>
    </row>
    <row r="380" spans="1:6" s="102" customFormat="1" x14ac:dyDescent="0.25">
      <c r="A380" s="81"/>
      <c r="B380" s="169" t="str">
        <f>"SUB TOTAL  FASE  "&amp;A117</f>
        <v>SUB TOTAL  FASE  M</v>
      </c>
      <c r="C380" s="82"/>
      <c r="D380" s="46"/>
      <c r="E380" s="83"/>
      <c r="F380" s="121">
        <f>ROUND(SUM(F168,F196,F221,F249,F262,F317,F378),2)</f>
        <v>0</v>
      </c>
    </row>
    <row r="381" spans="1:6" s="116" customFormat="1" x14ac:dyDescent="0.25">
      <c r="A381" s="114"/>
      <c r="B381" s="115"/>
      <c r="C381" s="47"/>
      <c r="D381" s="46"/>
      <c r="E381" s="17"/>
      <c r="F381" s="34"/>
    </row>
    <row r="382" spans="1:6" s="116" customFormat="1" x14ac:dyDescent="0.25">
      <c r="A382" s="117" t="s">
        <v>229</v>
      </c>
      <c r="B382" s="118" t="s">
        <v>227</v>
      </c>
      <c r="C382" s="47"/>
      <c r="D382" s="46"/>
      <c r="E382" s="17"/>
      <c r="F382" s="34"/>
    </row>
    <row r="383" spans="1:6" s="116" customFormat="1" x14ac:dyDescent="0.25">
      <c r="A383" s="114"/>
      <c r="B383" s="55"/>
      <c r="C383" s="47"/>
      <c r="D383" s="46"/>
      <c r="E383" s="17"/>
      <c r="F383" s="34"/>
    </row>
    <row r="384" spans="1:6" s="116" customFormat="1" x14ac:dyDescent="0.25">
      <c r="A384" s="119">
        <v>1</v>
      </c>
      <c r="B384" s="43" t="s">
        <v>223</v>
      </c>
      <c r="C384" s="47"/>
      <c r="D384" s="46"/>
      <c r="E384" s="17"/>
      <c r="F384" s="34"/>
    </row>
    <row r="385" spans="1:6" s="116" customFormat="1" x14ac:dyDescent="0.25">
      <c r="A385" s="112">
        <v>1.1000000000000001</v>
      </c>
      <c r="B385" s="44" t="s">
        <v>217</v>
      </c>
      <c r="C385" s="47">
        <v>8417.2000000000007</v>
      </c>
      <c r="D385" s="120" t="s">
        <v>8</v>
      </c>
      <c r="E385" s="18"/>
      <c r="F385" s="100">
        <f t="shared" ref="F385:F394" si="21">ROUND(C385*E385,2)</f>
        <v>0</v>
      </c>
    </row>
    <row r="386" spans="1:6" s="116" customFormat="1" x14ac:dyDescent="0.25">
      <c r="A386" s="112">
        <v>1.2</v>
      </c>
      <c r="B386" s="44" t="s">
        <v>218</v>
      </c>
      <c r="C386" s="47">
        <v>2849.83</v>
      </c>
      <c r="D386" s="120" t="s">
        <v>7</v>
      </c>
      <c r="E386" s="18"/>
      <c r="F386" s="100">
        <f t="shared" si="21"/>
        <v>0</v>
      </c>
    </row>
    <row r="387" spans="1:6" s="116" customFormat="1" x14ac:dyDescent="0.25">
      <c r="A387" s="112">
        <v>1.3</v>
      </c>
      <c r="B387" s="44" t="s">
        <v>226</v>
      </c>
      <c r="C387" s="47">
        <v>712.46</v>
      </c>
      <c r="D387" s="120" t="s">
        <v>6</v>
      </c>
      <c r="E387" s="18"/>
      <c r="F387" s="100">
        <f t="shared" si="21"/>
        <v>0</v>
      </c>
    </row>
    <row r="388" spans="1:6" s="116" customFormat="1" x14ac:dyDescent="0.25">
      <c r="A388" s="112">
        <v>1.4</v>
      </c>
      <c r="B388" s="57" t="s">
        <v>219</v>
      </c>
      <c r="C388" s="47">
        <v>683.96</v>
      </c>
      <c r="D388" s="120" t="s">
        <v>6</v>
      </c>
      <c r="E388" s="18"/>
      <c r="F388" s="100">
        <f t="shared" si="21"/>
        <v>0</v>
      </c>
    </row>
    <row r="389" spans="1:6" s="116" customFormat="1" ht="25.5" x14ac:dyDescent="0.25">
      <c r="A389" s="112">
        <v>1.5</v>
      </c>
      <c r="B389" s="44" t="s">
        <v>220</v>
      </c>
      <c r="C389" s="47">
        <v>569.97</v>
      </c>
      <c r="D389" s="120" t="s">
        <v>6</v>
      </c>
      <c r="E389" s="18"/>
      <c r="F389" s="100">
        <f t="shared" si="21"/>
        <v>0</v>
      </c>
    </row>
    <row r="390" spans="1:6" s="116" customFormat="1" ht="25.5" x14ac:dyDescent="0.25">
      <c r="A390" s="112">
        <v>1.6</v>
      </c>
      <c r="B390" s="57" t="s">
        <v>330</v>
      </c>
      <c r="C390" s="47">
        <v>192.37</v>
      </c>
      <c r="D390" s="120" t="s">
        <v>6</v>
      </c>
      <c r="E390" s="18"/>
      <c r="F390" s="100">
        <f t="shared" si="21"/>
        <v>0</v>
      </c>
    </row>
    <row r="391" spans="1:6" s="116" customFormat="1" ht="25.5" x14ac:dyDescent="0.25">
      <c r="A391" s="112">
        <v>1.7</v>
      </c>
      <c r="B391" s="44" t="s">
        <v>333</v>
      </c>
      <c r="C391" s="47">
        <v>854.95</v>
      </c>
      <c r="D391" s="120" t="s">
        <v>6</v>
      </c>
      <c r="E391" s="18"/>
      <c r="F391" s="100">
        <f t="shared" si="21"/>
        <v>0</v>
      </c>
    </row>
    <row r="392" spans="1:6" s="116" customFormat="1" x14ac:dyDescent="0.25">
      <c r="A392" s="112">
        <v>1.8</v>
      </c>
      <c r="B392" s="57" t="s">
        <v>221</v>
      </c>
      <c r="C392" s="47">
        <v>3562.28</v>
      </c>
      <c r="D392" s="120" t="s">
        <v>7</v>
      </c>
      <c r="E392" s="18"/>
      <c r="F392" s="100">
        <f t="shared" si="21"/>
        <v>0</v>
      </c>
    </row>
    <row r="393" spans="1:6" s="116" customFormat="1" ht="25.5" x14ac:dyDescent="0.25">
      <c r="A393" s="112">
        <v>1.9</v>
      </c>
      <c r="B393" s="57" t="s">
        <v>222</v>
      </c>
      <c r="C393" s="47">
        <v>3562.28</v>
      </c>
      <c r="D393" s="120" t="s">
        <v>7</v>
      </c>
      <c r="E393" s="18"/>
      <c r="F393" s="100">
        <f t="shared" si="21"/>
        <v>0</v>
      </c>
    </row>
    <row r="394" spans="1:6" s="116" customFormat="1" ht="18" customHeight="1" x14ac:dyDescent="0.25">
      <c r="A394" s="113">
        <v>1.1000000000000001</v>
      </c>
      <c r="B394" s="44" t="s">
        <v>228</v>
      </c>
      <c r="C394" s="47">
        <v>4809.08</v>
      </c>
      <c r="D394" s="120" t="s">
        <v>224</v>
      </c>
      <c r="E394" s="83"/>
      <c r="F394" s="100">
        <f t="shared" si="21"/>
        <v>0</v>
      </c>
    </row>
    <row r="395" spans="1:6" s="116" customFormat="1" x14ac:dyDescent="0.25">
      <c r="A395" s="114"/>
      <c r="B395" s="169" t="str">
        <f>"SUB TOTAL "&amp;A384</f>
        <v>SUB TOTAL 1</v>
      </c>
      <c r="C395" s="47"/>
      <c r="D395" s="46"/>
      <c r="E395" s="17"/>
      <c r="F395" s="121">
        <f>ROUND(SUM(F385:F394),2)</f>
        <v>0</v>
      </c>
    </row>
    <row r="396" spans="1:6" s="116" customFormat="1" x14ac:dyDescent="0.25">
      <c r="A396" s="114"/>
      <c r="B396" s="115"/>
      <c r="C396" s="47"/>
      <c r="D396" s="46"/>
      <c r="E396" s="17"/>
      <c r="F396" s="121"/>
    </row>
    <row r="397" spans="1:6" s="116" customFormat="1" x14ac:dyDescent="0.25">
      <c r="A397" s="114"/>
      <c r="B397" s="169" t="str">
        <f>"SUB TOTAL  FASE  "&amp;A382</f>
        <v>SUB TOTAL  FASE  N</v>
      </c>
      <c r="C397" s="47"/>
      <c r="D397" s="46"/>
      <c r="E397" s="17"/>
      <c r="F397" s="121">
        <f>ROUND(SUM(F395),2)</f>
        <v>0</v>
      </c>
    </row>
    <row r="398" spans="1:6" s="116" customFormat="1" x14ac:dyDescent="0.25">
      <c r="A398" s="114"/>
      <c r="B398" s="55"/>
      <c r="C398" s="47"/>
      <c r="D398" s="46"/>
      <c r="E398" s="17"/>
      <c r="F398" s="34"/>
    </row>
    <row r="399" spans="1:6" s="102" customFormat="1" x14ac:dyDescent="0.25">
      <c r="A399" s="38" t="s">
        <v>18</v>
      </c>
      <c r="B399" s="122" t="s">
        <v>17</v>
      </c>
      <c r="C399" s="82"/>
      <c r="D399" s="46"/>
      <c r="E399" s="83"/>
      <c r="F399" s="123"/>
    </row>
    <row r="400" spans="1:6" s="102" customFormat="1" ht="63.75" x14ac:dyDescent="0.25">
      <c r="A400" s="124">
        <v>1</v>
      </c>
      <c r="B400" s="58" t="s">
        <v>33</v>
      </c>
      <c r="C400" s="82">
        <v>2</v>
      </c>
      <c r="D400" s="46" t="s">
        <v>9</v>
      </c>
      <c r="E400" s="83"/>
      <c r="F400" s="125">
        <f>E400*C400</f>
        <v>0</v>
      </c>
    </row>
    <row r="401" spans="1:6" s="102" customFormat="1" ht="38.25" x14ac:dyDescent="0.25">
      <c r="A401" s="124">
        <v>2</v>
      </c>
      <c r="B401" s="44" t="s">
        <v>51</v>
      </c>
      <c r="C401" s="126"/>
      <c r="D401" s="46" t="s">
        <v>45</v>
      </c>
      <c r="E401" s="83"/>
      <c r="F401" s="125">
        <f>E401*C401</f>
        <v>0</v>
      </c>
    </row>
    <row r="402" spans="1:6" s="131" customFormat="1" ht="26.25" thickBot="1" x14ac:dyDescent="0.3">
      <c r="A402" s="127">
        <v>3</v>
      </c>
      <c r="B402" s="70" t="s">
        <v>338</v>
      </c>
      <c r="C402" s="128">
        <v>120</v>
      </c>
      <c r="D402" s="129" t="s">
        <v>329</v>
      </c>
      <c r="E402" s="130"/>
      <c r="F402" s="125">
        <f>E402*C402</f>
        <v>0</v>
      </c>
    </row>
    <row r="403" spans="1:6" s="132" customFormat="1" ht="14.25" thickTop="1" thickBot="1" x14ac:dyDescent="0.3">
      <c r="A403" s="114"/>
      <c r="B403" s="115" t="s">
        <v>32</v>
      </c>
      <c r="C403" s="171"/>
      <c r="D403" s="46"/>
      <c r="E403" s="17"/>
      <c r="F403" s="121">
        <f>ROUND(SUM(F400:F402),2)</f>
        <v>0</v>
      </c>
    </row>
    <row r="404" spans="1:6" s="132" customFormat="1" ht="14.25" thickTop="1" thickBot="1" x14ac:dyDescent="0.3">
      <c r="A404" s="114"/>
      <c r="B404" s="115"/>
      <c r="C404" s="59"/>
      <c r="D404" s="133"/>
      <c r="E404" s="19"/>
      <c r="F404" s="34"/>
    </row>
    <row r="405" spans="1:6" s="132" customFormat="1" ht="14.25" thickTop="1" thickBot="1" x14ac:dyDescent="0.3">
      <c r="A405" s="172"/>
      <c r="B405" s="173" t="s">
        <v>31</v>
      </c>
      <c r="C405" s="174"/>
      <c r="D405" s="175"/>
      <c r="E405" s="176"/>
      <c r="F405" s="177">
        <f>SUM(F26,F31,F108,F115,F380,F397,F403)</f>
        <v>0</v>
      </c>
    </row>
    <row r="406" spans="1:6" s="116" customFormat="1" ht="13.5" thickTop="1" x14ac:dyDescent="0.25">
      <c r="A406" s="114"/>
      <c r="B406" s="115" t="s">
        <v>31</v>
      </c>
      <c r="C406" s="59"/>
      <c r="D406" s="133"/>
      <c r="E406" s="20"/>
      <c r="F406" s="178">
        <f>F405</f>
        <v>0</v>
      </c>
    </row>
    <row r="407" spans="1:6" s="116" customFormat="1" x14ac:dyDescent="0.25">
      <c r="A407" s="134"/>
      <c r="B407" s="115"/>
      <c r="C407" s="59"/>
      <c r="D407" s="133"/>
      <c r="E407" s="20"/>
      <c r="F407" s="34"/>
    </row>
    <row r="408" spans="1:6" s="102" customFormat="1" x14ac:dyDescent="0.25">
      <c r="A408" s="135"/>
      <c r="B408" s="110" t="s">
        <v>19</v>
      </c>
      <c r="C408" s="110"/>
      <c r="D408" s="110"/>
      <c r="E408" s="136"/>
      <c r="F408" s="137"/>
    </row>
    <row r="409" spans="1:6" s="102" customFormat="1" x14ac:dyDescent="0.25">
      <c r="A409" s="138"/>
      <c r="B409" s="60" t="s">
        <v>21</v>
      </c>
      <c r="C409" s="138">
        <v>0.1</v>
      </c>
      <c r="D409" s="61"/>
      <c r="E409" s="22"/>
      <c r="F409" s="139">
        <f t="shared" ref="F409:F414" si="22">ROUND(C409*$F$405,2)</f>
        <v>0</v>
      </c>
    </row>
    <row r="410" spans="1:6" s="102" customFormat="1" x14ac:dyDescent="0.25">
      <c r="A410" s="138"/>
      <c r="B410" s="60" t="s">
        <v>20</v>
      </c>
      <c r="C410" s="138">
        <v>0.04</v>
      </c>
      <c r="D410" s="61"/>
      <c r="E410" s="22"/>
      <c r="F410" s="139">
        <f t="shared" si="22"/>
        <v>0</v>
      </c>
    </row>
    <row r="411" spans="1:6" s="102" customFormat="1" x14ac:dyDescent="0.25">
      <c r="A411" s="138"/>
      <c r="B411" s="60" t="s">
        <v>30</v>
      </c>
      <c r="C411" s="138">
        <v>0.04</v>
      </c>
      <c r="D411" s="61"/>
      <c r="E411" s="22"/>
      <c r="F411" s="139">
        <f t="shared" si="22"/>
        <v>0</v>
      </c>
    </row>
    <row r="412" spans="1:6" s="102" customFormat="1" x14ac:dyDescent="0.25">
      <c r="A412" s="138"/>
      <c r="B412" s="60" t="s">
        <v>13</v>
      </c>
      <c r="C412" s="138">
        <v>0.03</v>
      </c>
      <c r="D412" s="61"/>
      <c r="E412" s="22"/>
      <c r="F412" s="139">
        <f t="shared" si="22"/>
        <v>0</v>
      </c>
    </row>
    <row r="413" spans="1:6" s="102" customFormat="1" x14ac:dyDescent="0.25">
      <c r="A413" s="138"/>
      <c r="B413" s="60" t="s">
        <v>29</v>
      </c>
      <c r="C413" s="138">
        <v>0.05</v>
      </c>
      <c r="D413" s="61"/>
      <c r="E413" s="22"/>
      <c r="F413" s="139">
        <f t="shared" si="22"/>
        <v>0</v>
      </c>
    </row>
    <row r="414" spans="1:6" s="102" customFormat="1" x14ac:dyDescent="0.25">
      <c r="A414" s="138"/>
      <c r="B414" s="60" t="s">
        <v>22</v>
      </c>
      <c r="C414" s="138">
        <v>0.01</v>
      </c>
      <c r="D414" s="61"/>
      <c r="E414" s="22"/>
      <c r="F414" s="139">
        <f t="shared" si="22"/>
        <v>0</v>
      </c>
    </row>
    <row r="415" spans="1:6" s="102" customFormat="1" x14ac:dyDescent="0.25">
      <c r="A415" s="138"/>
      <c r="B415" s="60" t="s">
        <v>28</v>
      </c>
      <c r="C415" s="138">
        <v>0.18</v>
      </c>
      <c r="D415" s="61"/>
      <c r="E415" s="64">
        <f>+F409</f>
        <v>0</v>
      </c>
      <c r="F415" s="139">
        <f>ROUND(C415*$F$409,2)</f>
        <v>0</v>
      </c>
    </row>
    <row r="416" spans="1:6" s="102" customFormat="1" x14ac:dyDescent="0.25">
      <c r="A416" s="140"/>
      <c r="B416" s="1" t="s">
        <v>27</v>
      </c>
      <c r="C416" s="141">
        <v>0.1</v>
      </c>
      <c r="D416" s="62"/>
      <c r="E416" s="21"/>
      <c r="F416" s="139">
        <f>ROUND(C416*$F$405,2)</f>
        <v>0</v>
      </c>
    </row>
    <row r="417" spans="1:6" s="102" customFormat="1" x14ac:dyDescent="0.25">
      <c r="A417" s="140"/>
      <c r="B417" s="1" t="s">
        <v>26</v>
      </c>
      <c r="C417" s="142">
        <v>1E-3</v>
      </c>
      <c r="D417" s="62"/>
      <c r="E417" s="21"/>
      <c r="F417" s="139">
        <f>ROUND(C417*$F$405,2)</f>
        <v>0</v>
      </c>
    </row>
    <row r="418" spans="1:6" s="102" customFormat="1" x14ac:dyDescent="0.25">
      <c r="A418" s="140"/>
      <c r="B418" s="1" t="s">
        <v>23</v>
      </c>
      <c r="C418" s="138">
        <v>0.05</v>
      </c>
      <c r="D418" s="143"/>
      <c r="E418" s="123"/>
      <c r="F418" s="139">
        <f>ROUND(C418*$F$405,2)</f>
        <v>0</v>
      </c>
    </row>
    <row r="419" spans="1:6" s="102" customFormat="1" ht="25.5" x14ac:dyDescent="0.25">
      <c r="A419" s="140"/>
      <c r="B419" s="1" t="s">
        <v>208</v>
      </c>
      <c r="C419" s="138">
        <v>0.03</v>
      </c>
      <c r="D419" s="143"/>
      <c r="E419" s="123"/>
      <c r="F419" s="139">
        <f>ROUND(C419*$F$405,2)</f>
        <v>0</v>
      </c>
    </row>
    <row r="420" spans="1:6" s="102" customFormat="1" x14ac:dyDescent="0.25">
      <c r="A420" s="140"/>
      <c r="B420" s="63" t="s">
        <v>209</v>
      </c>
      <c r="C420" s="138">
        <v>1.4999999999999999E-2</v>
      </c>
      <c r="D420" s="144"/>
      <c r="E420" s="123"/>
      <c r="F420" s="139">
        <f>ROUND(C420*$F$405,2)</f>
        <v>0</v>
      </c>
    </row>
    <row r="421" spans="1:6" s="102" customFormat="1" x14ac:dyDescent="0.25">
      <c r="A421" s="145"/>
      <c r="B421" s="146" t="s">
        <v>25</v>
      </c>
      <c r="C421" s="101"/>
      <c r="D421" s="147"/>
      <c r="E421" s="148"/>
      <c r="F421" s="19">
        <f>SUM(F409:F420)</f>
        <v>0</v>
      </c>
    </row>
    <row r="422" spans="1:6" s="102" customFormat="1" x14ac:dyDescent="0.25">
      <c r="A422" s="148"/>
      <c r="B422" s="148"/>
      <c r="C422" s="148"/>
      <c r="D422" s="148"/>
      <c r="E422" s="148"/>
      <c r="F422" s="149"/>
    </row>
    <row r="423" spans="1:6" s="102" customFormat="1" x14ac:dyDescent="0.25">
      <c r="A423" s="179"/>
      <c r="B423" s="180" t="s">
        <v>24</v>
      </c>
      <c r="C423" s="179"/>
      <c r="D423" s="179"/>
      <c r="E423" s="179"/>
      <c r="F423" s="19">
        <f>+F421+F406</f>
        <v>0</v>
      </c>
    </row>
    <row r="424" spans="1:6" s="23" customFormat="1" x14ac:dyDescent="0.25">
      <c r="A424" s="150"/>
      <c r="B424" s="35"/>
      <c r="C424" s="151"/>
      <c r="D424" s="151"/>
      <c r="E424" s="151"/>
      <c r="F424" s="152"/>
    </row>
  </sheetData>
  <sheetProtection algorithmName="SHA-512" hashValue="wgxTxZULh7fsScUtb2UESNUJ6Upe0wM9eNTTL/YQyb6kHV3kB2PaiohOUm9XaRJ1CTPvRYkSyX46Lqm+VWlPBA==" saltValue="+SbJYQwAkx9nq/tx5eF+UQ==" spinCount="100000" sheet="1" objects="1" scenarios="1" formatCells="0" formatColumns="0" formatRows="0"/>
  <autoFilter ref="A8:F406"/>
  <mergeCells count="3">
    <mergeCell ref="A1:F1"/>
    <mergeCell ref="A2:F2"/>
    <mergeCell ref="A3:F3"/>
  </mergeCells>
  <conditionalFormatting sqref="I14:I20">
    <cfRule type="cellIs" dxfId="0" priority="1" stopIfTrue="1" operator="greaterThan">
      <formula>1</formula>
    </cfRule>
  </conditionalFormatting>
  <printOptions horizontalCentered="1"/>
  <pageMargins left="0.15748031496062992" right="0.15748031496062992" top="0.11811023622047245" bottom="0.35433070866141736" header="3.937007874015748E-2" footer="0"/>
  <pageSetup scale="90" orientation="portrait" r:id="rId1"/>
  <headerFooter alignWithMargins="0">
    <oddFooter>&amp;C&amp;6Página &amp;P de &amp;N&amp;R&amp;6&amp;D
&amp;T</oddFooter>
  </headerFooter>
  <rowBreaks count="1" manualBreakCount="1">
    <brk id="405" max="16383" man="1"/>
  </rowBreaks>
  <ignoredErrors>
    <ignoredError sqref="F122:F123 F135 F203:F204 F228:F229 F300 F182 F269:F270 F324:F325 F129:F130 F184:F185 F209:F210 F233:F234 F237:F238 F276:F277 F280:F281 F331:F332 F335:F3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AC. MULTIPLE CEVICO</vt:lpstr>
      <vt:lpstr>'AC. MULTIPLE CEVICO'!Área_de_impresión</vt:lpstr>
      <vt:lpstr>'AC. MULTIPLE CEVICO'!Títulos_a_imprimir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Claudia Sofía De León Rosario</cp:lastModifiedBy>
  <cp:lastPrinted>2019-11-11T19:01:38Z</cp:lastPrinted>
  <dcterms:created xsi:type="dcterms:W3CDTF">2018-05-23T14:28:08Z</dcterms:created>
  <dcterms:modified xsi:type="dcterms:W3CDTF">2019-12-05T16:56:14Z</dcterms:modified>
</cp:coreProperties>
</file>