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sa.santana\Desktop\PACC, remitido OAI\"/>
    </mc:Choice>
  </mc:AlternateContent>
  <bookViews>
    <workbookView xWindow="-120" yWindow="0" windowWidth="2270" windowHeight="0" tabRatio="886" activeTab="1"/>
  </bookViews>
  <sheets>
    <sheet name="Resumen" sheetId="25" r:id="rId1"/>
    <sheet name="PACC 2023" sheetId="26" r:id="rId2"/>
    <sheet name="Hoja2" sheetId="37" state="hidden" r:id="rId3"/>
  </sheets>
  <externalReferences>
    <externalReference r:id="rId4"/>
  </externalReferences>
  <definedNames>
    <definedName name="_xlnm.Print_Area" localSheetId="1">'PACC 2023'!$A$1:$K$424</definedName>
    <definedName name="_xlnm.Print_Area" localSheetId="0">Resumen!$A$1:$C$53</definedName>
    <definedName name="_xlnm.Print_Titles" localSheetId="1">'PACC 2023'!$1:$11</definedName>
    <definedName name="_xlnm.Print_Titles" localSheetId="0">Resumen!$1:$7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5" i="26" l="1"/>
  <c r="J345" i="26" s="1"/>
  <c r="H344" i="26"/>
  <c r="J344" i="26" s="1"/>
  <c r="H343" i="26"/>
  <c r="J343" i="26" s="1"/>
  <c r="H342" i="26"/>
  <c r="J342" i="26" s="1"/>
  <c r="H341" i="26"/>
  <c r="J341" i="26" s="1"/>
  <c r="H340" i="26"/>
  <c r="J340" i="26" s="1"/>
  <c r="H339" i="26"/>
  <c r="J339" i="26" s="1"/>
  <c r="H338" i="26"/>
  <c r="J338" i="26" s="1"/>
  <c r="H337" i="26"/>
  <c r="J337" i="26" s="1"/>
  <c r="H336" i="26"/>
  <c r="J336" i="26" s="1"/>
  <c r="H335" i="26"/>
  <c r="J335" i="26" s="1"/>
  <c r="H334" i="26"/>
  <c r="J334" i="26" s="1"/>
  <c r="H333" i="26"/>
  <c r="J333" i="26" s="1"/>
  <c r="H332" i="26"/>
  <c r="J332" i="26" s="1"/>
  <c r="H331" i="26"/>
  <c r="J331" i="26" s="1"/>
  <c r="H330" i="26"/>
  <c r="J330" i="26" s="1"/>
  <c r="H352" i="26"/>
  <c r="J352" i="26" s="1"/>
  <c r="H351" i="26"/>
  <c r="J351" i="26" s="1"/>
  <c r="H350" i="26"/>
  <c r="J350" i="26" s="1"/>
  <c r="H349" i="26"/>
  <c r="J349" i="26" s="1"/>
  <c r="H348" i="26"/>
  <c r="J348" i="26" s="1"/>
  <c r="H347" i="26"/>
  <c r="J347" i="26" s="1"/>
  <c r="H346" i="26"/>
  <c r="J346" i="26" s="1"/>
  <c r="K353" i="26" l="1"/>
  <c r="C33" i="25" s="1"/>
  <c r="H323" i="26" l="1"/>
  <c r="J323" i="26" s="1"/>
  <c r="H182" i="26" l="1"/>
  <c r="J182" i="26" s="1"/>
  <c r="H180" i="26"/>
  <c r="J180" i="26" s="1"/>
  <c r="H181" i="26"/>
  <c r="J181" i="26" s="1"/>
  <c r="H183" i="26"/>
  <c r="J183" i="26" s="1"/>
  <c r="H171" i="26" l="1"/>
  <c r="J171" i="26" s="1"/>
  <c r="H290" i="26"/>
  <c r="J290" i="26" s="1"/>
  <c r="H291" i="26"/>
  <c r="J291" i="26" s="1"/>
  <c r="H172" i="26"/>
  <c r="J172" i="26" s="1"/>
  <c r="H173" i="26"/>
  <c r="J173" i="26" s="1"/>
  <c r="H152" i="26"/>
  <c r="J152" i="26" s="1"/>
  <c r="H165" i="26"/>
  <c r="J165" i="26" s="1"/>
  <c r="H166" i="26"/>
  <c r="J166" i="26" s="1"/>
  <c r="H167" i="26"/>
  <c r="J167" i="26" s="1"/>
  <c r="H168" i="26"/>
  <c r="J168" i="26" s="1"/>
  <c r="H169" i="26"/>
  <c r="J169" i="26" s="1"/>
  <c r="H170" i="26"/>
  <c r="J170" i="26" s="1"/>
  <c r="H153" i="26"/>
  <c r="J153" i="26" s="1"/>
  <c r="H154" i="26"/>
  <c r="J154" i="26" s="1"/>
  <c r="H155" i="26"/>
  <c r="J155" i="26" s="1"/>
  <c r="H156" i="26"/>
  <c r="J156" i="26" s="1"/>
  <c r="H157" i="26"/>
  <c r="J157" i="26" s="1"/>
  <c r="H158" i="26"/>
  <c r="J158" i="26" s="1"/>
  <c r="H159" i="26"/>
  <c r="J159" i="26" s="1"/>
  <c r="H160" i="26"/>
  <c r="J160" i="26" s="1"/>
  <c r="H161" i="26"/>
  <c r="J161" i="26" s="1"/>
  <c r="H162" i="26"/>
  <c r="J162" i="26" s="1"/>
  <c r="H163" i="26"/>
  <c r="J163" i="26" s="1"/>
  <c r="H164" i="26"/>
  <c r="J164" i="26" s="1"/>
  <c r="H409" i="26"/>
  <c r="J409" i="26" s="1"/>
  <c r="K410" i="26" s="1"/>
  <c r="C41" i="25" s="1"/>
  <c r="I417" i="26" l="1"/>
  <c r="H417" i="26"/>
  <c r="J417" i="26" s="1"/>
  <c r="K418" i="26" s="1"/>
  <c r="C45" i="25" s="1"/>
  <c r="H151" i="26"/>
  <c r="J151" i="26" s="1"/>
  <c r="K174" i="26" s="1"/>
  <c r="H287" i="26"/>
  <c r="J287" i="26" s="1"/>
  <c r="H288" i="26"/>
  <c r="J288" i="26" s="1"/>
  <c r="H289" i="26"/>
  <c r="J289" i="26" s="1"/>
  <c r="H19" i="26"/>
  <c r="J19" i="26" s="1"/>
  <c r="K20" i="26" s="1"/>
  <c r="C10" i="25" s="1"/>
  <c r="C20" i="25" l="1"/>
  <c r="H299" i="26" l="1"/>
  <c r="J299" i="26" s="1"/>
  <c r="H404" i="26"/>
  <c r="J404" i="26" s="1"/>
  <c r="H403" i="26"/>
  <c r="J403" i="26" s="1"/>
  <c r="H402" i="26"/>
  <c r="J402" i="26" s="1"/>
  <c r="H401" i="26"/>
  <c r="J401" i="26" s="1"/>
  <c r="H400" i="26"/>
  <c r="J400" i="26" s="1"/>
  <c r="H399" i="26"/>
  <c r="J399" i="26" s="1"/>
  <c r="H398" i="26"/>
  <c r="J398" i="26" s="1"/>
  <c r="H397" i="26"/>
  <c r="J397" i="26" s="1"/>
  <c r="H396" i="26"/>
  <c r="J396" i="26" s="1"/>
  <c r="H385" i="26"/>
  <c r="J385" i="26" s="1"/>
  <c r="H384" i="26"/>
  <c r="J384" i="26" s="1"/>
  <c r="H383" i="26"/>
  <c r="J383" i="26" s="1"/>
  <c r="H382" i="26"/>
  <c r="J382" i="26" s="1"/>
  <c r="H381" i="26"/>
  <c r="J381" i="26" s="1"/>
  <c r="H380" i="26"/>
  <c r="J380" i="26" s="1"/>
  <c r="H379" i="26"/>
  <c r="J379" i="26" s="1"/>
  <c r="H378" i="26"/>
  <c r="J378" i="26" s="1"/>
  <c r="H377" i="26"/>
  <c r="J377" i="26" s="1"/>
  <c r="H376" i="26"/>
  <c r="J376" i="26" s="1"/>
  <c r="H375" i="26"/>
  <c r="J375" i="26" s="1"/>
  <c r="H374" i="26"/>
  <c r="J374" i="26" s="1"/>
  <c r="H373" i="26"/>
  <c r="J373" i="26" s="1"/>
  <c r="H372" i="26"/>
  <c r="J372" i="26" s="1"/>
  <c r="H371" i="26"/>
  <c r="J371" i="26" s="1"/>
  <c r="H370" i="26"/>
  <c r="J370" i="26" s="1"/>
  <c r="H369" i="26"/>
  <c r="J369" i="26" s="1"/>
  <c r="H368" i="26"/>
  <c r="J368" i="26" s="1"/>
  <c r="H367" i="26"/>
  <c r="J367" i="26" s="1"/>
  <c r="H366" i="26"/>
  <c r="J366" i="26" s="1"/>
  <c r="H365" i="26"/>
  <c r="J365" i="26" s="1"/>
  <c r="H364" i="26"/>
  <c r="J364" i="26" s="1"/>
  <c r="H363" i="26"/>
  <c r="J363" i="26" s="1"/>
  <c r="H362" i="26"/>
  <c r="J362" i="26" s="1"/>
  <c r="H361" i="26"/>
  <c r="J361" i="26" s="1"/>
  <c r="H360" i="26"/>
  <c r="J360" i="26" s="1"/>
  <c r="H359" i="26"/>
  <c r="J359" i="26" s="1"/>
  <c r="H358" i="26"/>
  <c r="J358" i="26" s="1"/>
  <c r="H357" i="26"/>
  <c r="J357" i="26" s="1"/>
  <c r="H356" i="26"/>
  <c r="J356" i="26" s="1"/>
  <c r="H355" i="26"/>
  <c r="J355" i="26" s="1"/>
  <c r="H354" i="26"/>
  <c r="J354" i="26" s="1"/>
  <c r="H407" i="26"/>
  <c r="J407" i="26" s="1"/>
  <c r="K408" i="26" s="1"/>
  <c r="C40" i="25" s="1"/>
  <c r="H411" i="26"/>
  <c r="J411" i="26" s="1"/>
  <c r="K412" i="26" s="1"/>
  <c r="H22" i="26"/>
  <c r="J22" i="26" s="1"/>
  <c r="H25" i="26"/>
  <c r="J25" i="26" s="1"/>
  <c r="H24" i="26"/>
  <c r="J24" i="26" s="1"/>
  <c r="H23" i="26"/>
  <c r="J23" i="26" s="1"/>
  <c r="H21" i="26"/>
  <c r="J21" i="26" s="1"/>
  <c r="H179" i="26"/>
  <c r="J179" i="26" s="1"/>
  <c r="K26" i="26" l="1"/>
  <c r="C42" i="25"/>
  <c r="K386" i="26"/>
  <c r="H27" i="26"/>
  <c r="H413" i="26"/>
  <c r="J413" i="26" s="1"/>
  <c r="K414" i="26" s="1"/>
  <c r="C11" i="25" l="1"/>
  <c r="C43" i="25"/>
  <c r="C34" i="25"/>
  <c r="D44" i="25"/>
  <c r="B46" i="25" l="1"/>
  <c r="H419" i="26"/>
  <c r="J419" i="26" s="1"/>
  <c r="K420" i="26" s="1"/>
  <c r="D34" i="25"/>
  <c r="D35" i="25" s="1"/>
  <c r="D39" i="25" s="1"/>
  <c r="H316" i="26"/>
  <c r="J316" i="26" s="1"/>
  <c r="H390" i="26"/>
  <c r="J390" i="26" s="1"/>
  <c r="K391" i="26" s="1"/>
  <c r="C36" i="25" s="1"/>
  <c r="H394" i="26"/>
  <c r="J394" i="26" s="1"/>
  <c r="K395" i="26" s="1"/>
  <c r="C38" i="25" s="1"/>
  <c r="H315" i="26"/>
  <c r="J315" i="26" s="1"/>
  <c r="H314" i="26"/>
  <c r="J314" i="26" s="1"/>
  <c r="H313" i="26"/>
  <c r="J313" i="26" s="1"/>
  <c r="H312" i="26"/>
  <c r="J312" i="26" s="1"/>
  <c r="H311" i="26"/>
  <c r="J311" i="26" s="1"/>
  <c r="H310" i="26"/>
  <c r="J310" i="26" s="1"/>
  <c r="H392" i="26"/>
  <c r="J392" i="26" s="1"/>
  <c r="K393" i="26" s="1"/>
  <c r="C37" i="25" s="1"/>
  <c r="H309" i="26"/>
  <c r="J309" i="26" s="1"/>
  <c r="H308" i="26"/>
  <c r="J308" i="26" s="1"/>
  <c r="H307" i="26"/>
  <c r="J307" i="26" s="1"/>
  <c r="H306" i="26"/>
  <c r="J306" i="26" s="1"/>
  <c r="H305" i="26"/>
  <c r="J305" i="26" s="1"/>
  <c r="H304" i="26"/>
  <c r="J304" i="26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B44" i="25"/>
  <c r="H415" i="26"/>
  <c r="J415" i="26" s="1"/>
  <c r="K416" i="26" s="1"/>
  <c r="C44" i="25" s="1"/>
  <c r="K317" i="26" l="1"/>
  <c r="C28" i="25" s="1"/>
  <c r="C46" i="25"/>
  <c r="H295" i="26" l="1"/>
  <c r="J295" i="26" s="1"/>
  <c r="H294" i="26"/>
  <c r="J294" i="26" s="1"/>
  <c r="H318" i="26"/>
  <c r="J318" i="26" s="1"/>
  <c r="K319" i="26" s="1"/>
  <c r="C29" i="25" s="1"/>
  <c r="H293" i="26"/>
  <c r="J293" i="26" s="1"/>
  <c r="H302" i="26"/>
  <c r="J302" i="26" s="1"/>
  <c r="H301" i="26"/>
  <c r="J301" i="26" s="1"/>
  <c r="H53" i="26"/>
  <c r="J53" i="26" s="1"/>
  <c r="K303" i="26" l="1"/>
  <c r="C27" i="25" s="1"/>
  <c r="K296" i="26"/>
  <c r="C25" i="25" s="1"/>
  <c r="E51" i="26"/>
  <c r="H51" i="26" s="1"/>
  <c r="J51" i="26" s="1"/>
  <c r="E49" i="26"/>
  <c r="H49" i="26" s="1"/>
  <c r="J49" i="26" s="1"/>
  <c r="H48" i="26"/>
  <c r="J48" i="26" s="1"/>
  <c r="E46" i="26"/>
  <c r="H46" i="26" s="1"/>
  <c r="J46" i="26" s="1"/>
  <c r="E47" i="26"/>
  <c r="H47" i="26" s="1"/>
  <c r="J47" i="26" s="1"/>
  <c r="H55" i="26"/>
  <c r="J55" i="26" s="1"/>
  <c r="H54" i="26"/>
  <c r="J54" i="26" s="1"/>
  <c r="H52" i="26"/>
  <c r="J52" i="26" s="1"/>
  <c r="H50" i="26"/>
  <c r="J50" i="26" s="1"/>
  <c r="H327" i="26" l="1"/>
  <c r="J327" i="26" s="1"/>
  <c r="H326" i="26"/>
  <c r="J326" i="26" s="1"/>
  <c r="H321" i="26"/>
  <c r="J321" i="26" s="1"/>
  <c r="H320" i="26"/>
  <c r="J320" i="26" s="1"/>
  <c r="K322" i="26" l="1"/>
  <c r="H328" i="26"/>
  <c r="J328" i="26" s="1"/>
  <c r="H324" i="26"/>
  <c r="J324" i="26" s="1"/>
  <c r="K325" i="26" s="1"/>
  <c r="C31" i="25" s="1"/>
  <c r="K329" i="26" l="1"/>
  <c r="C32" i="25" s="1"/>
  <c r="C30" i="25"/>
  <c r="H15" i="26"/>
  <c r="J15" i="26" s="1"/>
  <c r="H16" i="26"/>
  <c r="J16" i="26" s="1"/>
  <c r="H17" i="26"/>
  <c r="H13" i="26"/>
  <c r="J13" i="26" s="1"/>
  <c r="H12" i="26"/>
  <c r="J12" i="26" s="1"/>
  <c r="I17" i="26"/>
  <c r="H405" i="26"/>
  <c r="J405" i="26" s="1"/>
  <c r="H388" i="26"/>
  <c r="J388" i="26" s="1"/>
  <c r="H387" i="26"/>
  <c r="J387" i="26" s="1"/>
  <c r="K14" i="26" l="1"/>
  <c r="K406" i="26"/>
  <c r="C39" i="25" s="1"/>
  <c r="J17" i="26"/>
  <c r="K389" i="26"/>
  <c r="C35" i="25" s="1"/>
  <c r="H186" i="26"/>
  <c r="H187" i="26"/>
  <c r="J187" i="26" s="1"/>
  <c r="H188" i="26"/>
  <c r="J188" i="26" s="1"/>
  <c r="H189" i="26"/>
  <c r="J189" i="26" s="1"/>
  <c r="H190" i="26"/>
  <c r="J190" i="26" s="1"/>
  <c r="H191" i="26"/>
  <c r="J191" i="26" s="1"/>
  <c r="H192" i="26"/>
  <c r="J192" i="26" s="1"/>
  <c r="H193" i="26"/>
  <c r="J193" i="26" s="1"/>
  <c r="H194" i="26"/>
  <c r="J194" i="26" s="1"/>
  <c r="H195" i="26"/>
  <c r="J195" i="26" s="1"/>
  <c r="H196" i="26"/>
  <c r="J196" i="26" s="1"/>
  <c r="H197" i="26"/>
  <c r="J197" i="26" s="1"/>
  <c r="H198" i="26"/>
  <c r="J198" i="26" s="1"/>
  <c r="H199" i="26"/>
  <c r="J199" i="26" s="1"/>
  <c r="H200" i="26"/>
  <c r="J200" i="26" s="1"/>
  <c r="H201" i="26"/>
  <c r="J201" i="26" s="1"/>
  <c r="H202" i="26"/>
  <c r="J202" i="26" s="1"/>
  <c r="H203" i="26"/>
  <c r="J203" i="26" s="1"/>
  <c r="H204" i="26"/>
  <c r="J204" i="26" s="1"/>
  <c r="H205" i="26"/>
  <c r="J205" i="26" s="1"/>
  <c r="H206" i="26"/>
  <c r="J206" i="26" s="1"/>
  <c r="H207" i="26"/>
  <c r="J207" i="26" s="1"/>
  <c r="H208" i="26"/>
  <c r="J208" i="26" s="1"/>
  <c r="H209" i="26"/>
  <c r="J209" i="26" s="1"/>
  <c r="H210" i="26"/>
  <c r="J210" i="26" s="1"/>
  <c r="H211" i="26"/>
  <c r="J211" i="26" s="1"/>
  <c r="H212" i="26"/>
  <c r="J212" i="26" s="1"/>
  <c r="H213" i="26"/>
  <c r="J213" i="26" s="1"/>
  <c r="H217" i="26"/>
  <c r="J217" i="26" s="1"/>
  <c r="H218" i="26"/>
  <c r="J218" i="26" s="1"/>
  <c r="H219" i="26"/>
  <c r="J219" i="26" s="1"/>
  <c r="H220" i="26"/>
  <c r="J220" i="26" s="1"/>
  <c r="H221" i="26"/>
  <c r="J221" i="26" s="1"/>
  <c r="H222" i="26"/>
  <c r="J222" i="26" s="1"/>
  <c r="H223" i="26"/>
  <c r="J223" i="26" s="1"/>
  <c r="H224" i="26"/>
  <c r="J224" i="26" s="1"/>
  <c r="H225" i="26"/>
  <c r="J225" i="26" s="1"/>
  <c r="H226" i="26"/>
  <c r="J226" i="26" s="1"/>
  <c r="H227" i="26"/>
  <c r="J227" i="26" s="1"/>
  <c r="H228" i="26"/>
  <c r="J228" i="26" s="1"/>
  <c r="H229" i="26"/>
  <c r="J229" i="26" s="1"/>
  <c r="H230" i="26"/>
  <c r="J230" i="26" s="1"/>
  <c r="H231" i="26"/>
  <c r="J231" i="26" s="1"/>
  <c r="H232" i="26"/>
  <c r="J232" i="26" s="1"/>
  <c r="H233" i="26"/>
  <c r="J233" i="26" s="1"/>
  <c r="H234" i="26"/>
  <c r="J234" i="26" s="1"/>
  <c r="H235" i="26"/>
  <c r="J235" i="26" s="1"/>
  <c r="H236" i="26"/>
  <c r="J236" i="26" s="1"/>
  <c r="H237" i="26"/>
  <c r="J237" i="26" s="1"/>
  <c r="H238" i="26"/>
  <c r="J238" i="26" s="1"/>
  <c r="H239" i="26"/>
  <c r="J239" i="26" s="1"/>
  <c r="H240" i="26"/>
  <c r="J240" i="26" s="1"/>
  <c r="H241" i="26"/>
  <c r="J241" i="26" s="1"/>
  <c r="H242" i="26"/>
  <c r="J242" i="26" s="1"/>
  <c r="H243" i="26"/>
  <c r="J243" i="26" s="1"/>
  <c r="H244" i="26"/>
  <c r="J244" i="26" s="1"/>
  <c r="H245" i="26"/>
  <c r="J245" i="26" s="1"/>
  <c r="H246" i="26"/>
  <c r="J246" i="26" s="1"/>
  <c r="H247" i="26"/>
  <c r="J247" i="26" s="1"/>
  <c r="H248" i="26"/>
  <c r="J248" i="26" s="1"/>
  <c r="H249" i="26"/>
  <c r="J249" i="26" s="1"/>
  <c r="H250" i="26"/>
  <c r="J250" i="26" s="1"/>
  <c r="H251" i="26"/>
  <c r="J251" i="26" s="1"/>
  <c r="H252" i="26"/>
  <c r="J252" i="26" s="1"/>
  <c r="H253" i="26"/>
  <c r="J253" i="26" s="1"/>
  <c r="H254" i="26"/>
  <c r="J254" i="26" s="1"/>
  <c r="H255" i="26"/>
  <c r="J255" i="26" s="1"/>
  <c r="H256" i="26"/>
  <c r="J256" i="26" s="1"/>
  <c r="H257" i="26"/>
  <c r="J257" i="26" s="1"/>
  <c r="H258" i="26"/>
  <c r="J258" i="26" s="1"/>
  <c r="H215" i="26"/>
  <c r="J215" i="26" s="1"/>
  <c r="H216" i="26"/>
  <c r="J216" i="26" s="1"/>
  <c r="J186" i="26" l="1"/>
  <c r="K214" i="26" s="1"/>
  <c r="C22" i="25" s="1"/>
  <c r="K18" i="26"/>
  <c r="C8" i="25"/>
  <c r="C9" i="25" l="1"/>
  <c r="H41" i="26"/>
  <c r="J41" i="26" s="1"/>
  <c r="H40" i="26"/>
  <c r="J40" i="26" s="1"/>
  <c r="C15" i="25"/>
  <c r="H175" i="26"/>
  <c r="J175" i="26" s="1"/>
  <c r="H184" i="26"/>
  <c r="J184" i="26" s="1"/>
  <c r="H178" i="26"/>
  <c r="J178" i="26" s="1"/>
  <c r="H177" i="26"/>
  <c r="J177" i="26" s="1"/>
  <c r="H176" i="26"/>
  <c r="J176" i="26" s="1"/>
  <c r="H298" i="26"/>
  <c r="J298" i="26" s="1"/>
  <c r="H297" i="26"/>
  <c r="J297" i="26" s="1"/>
  <c r="H286" i="26"/>
  <c r="J286" i="26" s="1"/>
  <c r="H285" i="26"/>
  <c r="J285" i="26" s="1"/>
  <c r="H260" i="26"/>
  <c r="J260" i="26" s="1"/>
  <c r="H261" i="26"/>
  <c r="J261" i="26" s="1"/>
  <c r="H262" i="26"/>
  <c r="J262" i="26" s="1"/>
  <c r="H263" i="26"/>
  <c r="J263" i="26" s="1"/>
  <c r="H264" i="26"/>
  <c r="J264" i="26" s="1"/>
  <c r="H265" i="26"/>
  <c r="J265" i="26" s="1"/>
  <c r="H266" i="26"/>
  <c r="J266" i="26" s="1"/>
  <c r="H267" i="26"/>
  <c r="J267" i="26" s="1"/>
  <c r="H268" i="26"/>
  <c r="J268" i="26" s="1"/>
  <c r="H269" i="26"/>
  <c r="J269" i="26" s="1"/>
  <c r="H270" i="26"/>
  <c r="J270" i="26" s="1"/>
  <c r="H271" i="26"/>
  <c r="J271" i="26" s="1"/>
  <c r="H272" i="26"/>
  <c r="J272" i="26" s="1"/>
  <c r="H273" i="26"/>
  <c r="J273" i="26" s="1"/>
  <c r="H274" i="26"/>
  <c r="J274" i="26" s="1"/>
  <c r="H275" i="26"/>
  <c r="J275" i="26" s="1"/>
  <c r="H276" i="26"/>
  <c r="J276" i="26" s="1"/>
  <c r="H277" i="26"/>
  <c r="J277" i="26" s="1"/>
  <c r="H278" i="26"/>
  <c r="J278" i="26" s="1"/>
  <c r="H279" i="26"/>
  <c r="J279" i="26" s="1"/>
  <c r="H280" i="26"/>
  <c r="J280" i="26" s="1"/>
  <c r="H281" i="26"/>
  <c r="J281" i="26" s="1"/>
  <c r="H282" i="26"/>
  <c r="J282" i="26" s="1"/>
  <c r="H283" i="26"/>
  <c r="J283" i="26" s="1"/>
  <c r="H259" i="26"/>
  <c r="J259" i="26" s="1"/>
  <c r="H59" i="26"/>
  <c r="J59" i="26" s="1"/>
  <c r="H60" i="26"/>
  <c r="J60" i="26" s="1"/>
  <c r="H61" i="26"/>
  <c r="J61" i="26" s="1"/>
  <c r="H62" i="26"/>
  <c r="J62" i="26" s="1"/>
  <c r="H63" i="26"/>
  <c r="J63" i="26" s="1"/>
  <c r="H64" i="26"/>
  <c r="J64" i="26" s="1"/>
  <c r="H65" i="26"/>
  <c r="J65" i="26" s="1"/>
  <c r="H66" i="26"/>
  <c r="J66" i="26" s="1"/>
  <c r="H67" i="26"/>
  <c r="J67" i="26" s="1"/>
  <c r="H68" i="26"/>
  <c r="J68" i="26" s="1"/>
  <c r="H69" i="26"/>
  <c r="J69" i="26" s="1"/>
  <c r="H70" i="26"/>
  <c r="J70" i="26" s="1"/>
  <c r="H71" i="26"/>
  <c r="J71" i="26" s="1"/>
  <c r="H72" i="26"/>
  <c r="J72" i="26" s="1"/>
  <c r="H73" i="26"/>
  <c r="J73" i="26" s="1"/>
  <c r="H74" i="26"/>
  <c r="J74" i="26" s="1"/>
  <c r="H75" i="26"/>
  <c r="J75" i="26" s="1"/>
  <c r="H76" i="26"/>
  <c r="J76" i="26" s="1"/>
  <c r="H77" i="26"/>
  <c r="J77" i="26" s="1"/>
  <c r="H78" i="26"/>
  <c r="J78" i="26" s="1"/>
  <c r="H79" i="26"/>
  <c r="J79" i="26" s="1"/>
  <c r="H80" i="26"/>
  <c r="J80" i="26" s="1"/>
  <c r="H81" i="26"/>
  <c r="J81" i="26" s="1"/>
  <c r="H146" i="26"/>
  <c r="J146" i="26" s="1"/>
  <c r="K147" i="26" s="1"/>
  <c r="C18" i="25" s="1"/>
  <c r="H82" i="26"/>
  <c r="J82" i="26" s="1"/>
  <c r="H83" i="26"/>
  <c r="J83" i="26" s="1"/>
  <c r="H84" i="26"/>
  <c r="J84" i="26" s="1"/>
  <c r="H85" i="26"/>
  <c r="J85" i="26" s="1"/>
  <c r="H86" i="26"/>
  <c r="J86" i="26" s="1"/>
  <c r="H87" i="26"/>
  <c r="J87" i="26" s="1"/>
  <c r="H88" i="26"/>
  <c r="J88" i="26" s="1"/>
  <c r="H89" i="26"/>
  <c r="J89" i="26" s="1"/>
  <c r="H90" i="26"/>
  <c r="J90" i="26" s="1"/>
  <c r="H91" i="26"/>
  <c r="J91" i="26" s="1"/>
  <c r="H92" i="26"/>
  <c r="J92" i="26" s="1"/>
  <c r="H93" i="26"/>
  <c r="J93" i="26" s="1"/>
  <c r="H94" i="26"/>
  <c r="J94" i="26" s="1"/>
  <c r="H95" i="26"/>
  <c r="J95" i="26" s="1"/>
  <c r="H96" i="26"/>
  <c r="J96" i="26" s="1"/>
  <c r="H97" i="26"/>
  <c r="J97" i="26" s="1"/>
  <c r="H98" i="26"/>
  <c r="J98" i="26" s="1"/>
  <c r="H99" i="26"/>
  <c r="J99" i="26" s="1"/>
  <c r="H100" i="26"/>
  <c r="J100" i="26" s="1"/>
  <c r="H101" i="26"/>
  <c r="J101" i="26" s="1"/>
  <c r="H102" i="26"/>
  <c r="J102" i="26" s="1"/>
  <c r="H103" i="26"/>
  <c r="J103" i="26" s="1"/>
  <c r="H104" i="26"/>
  <c r="J104" i="26" s="1"/>
  <c r="H105" i="26"/>
  <c r="J105" i="26" s="1"/>
  <c r="H106" i="26"/>
  <c r="J106" i="26" s="1"/>
  <c r="H107" i="26"/>
  <c r="J107" i="26" s="1"/>
  <c r="H108" i="26"/>
  <c r="J108" i="26" s="1"/>
  <c r="H109" i="26"/>
  <c r="J109" i="26" s="1"/>
  <c r="H110" i="26"/>
  <c r="J110" i="26" s="1"/>
  <c r="H111" i="26"/>
  <c r="J111" i="26" s="1"/>
  <c r="H112" i="26"/>
  <c r="J112" i="26" s="1"/>
  <c r="H113" i="26"/>
  <c r="J113" i="26" s="1"/>
  <c r="H114" i="26"/>
  <c r="J114" i="26" s="1"/>
  <c r="H115" i="26"/>
  <c r="J115" i="26" s="1"/>
  <c r="H116" i="26"/>
  <c r="J116" i="26" s="1"/>
  <c r="H117" i="26"/>
  <c r="J117" i="26" s="1"/>
  <c r="H118" i="26"/>
  <c r="J118" i="26" s="1"/>
  <c r="H119" i="26"/>
  <c r="J119" i="26" s="1"/>
  <c r="H120" i="26"/>
  <c r="J120" i="26" s="1"/>
  <c r="H121" i="26"/>
  <c r="J121" i="26" s="1"/>
  <c r="H122" i="26"/>
  <c r="J122" i="26" s="1"/>
  <c r="H123" i="26"/>
  <c r="J123" i="26" s="1"/>
  <c r="H124" i="26"/>
  <c r="J124" i="26" s="1"/>
  <c r="H125" i="26"/>
  <c r="J125" i="26" s="1"/>
  <c r="H126" i="26"/>
  <c r="J126" i="26" s="1"/>
  <c r="H127" i="26"/>
  <c r="J127" i="26" s="1"/>
  <c r="H128" i="26"/>
  <c r="J128" i="26" s="1"/>
  <c r="H129" i="26"/>
  <c r="J129" i="26" s="1"/>
  <c r="H130" i="26"/>
  <c r="J130" i="26" s="1"/>
  <c r="H131" i="26"/>
  <c r="J131" i="26" s="1"/>
  <c r="H132" i="26"/>
  <c r="J132" i="26" s="1"/>
  <c r="H133" i="26"/>
  <c r="J133" i="26" s="1"/>
  <c r="H134" i="26"/>
  <c r="J134" i="26" s="1"/>
  <c r="H135" i="26"/>
  <c r="J135" i="26" s="1"/>
  <c r="H136" i="26"/>
  <c r="J136" i="26" s="1"/>
  <c r="H137" i="26"/>
  <c r="J137" i="26" s="1"/>
  <c r="H138" i="26"/>
  <c r="J138" i="26" s="1"/>
  <c r="H139" i="26"/>
  <c r="J139" i="26" s="1"/>
  <c r="H140" i="26"/>
  <c r="J140" i="26" s="1"/>
  <c r="H141" i="26"/>
  <c r="J141" i="26" s="1"/>
  <c r="H142" i="26"/>
  <c r="J142" i="26" s="1"/>
  <c r="H143" i="26"/>
  <c r="J143" i="26" s="1"/>
  <c r="H144" i="26"/>
  <c r="J144" i="26" s="1"/>
  <c r="H58" i="26"/>
  <c r="J58" i="26" s="1"/>
  <c r="H43" i="26"/>
  <c r="J43" i="26" s="1"/>
  <c r="H39" i="26"/>
  <c r="J39" i="26" s="1"/>
  <c r="H148" i="26"/>
  <c r="J148" i="26" s="1"/>
  <c r="H149" i="26"/>
  <c r="J149" i="26" s="1"/>
  <c r="H28" i="26"/>
  <c r="H29" i="26"/>
  <c r="J29" i="26" s="1"/>
  <c r="H32" i="26"/>
  <c r="J32" i="26" s="1"/>
  <c r="H30" i="26"/>
  <c r="J30" i="26" s="1"/>
  <c r="H45" i="26"/>
  <c r="J45" i="26" s="1"/>
  <c r="H33" i="26"/>
  <c r="J33" i="26" s="1"/>
  <c r="J27" i="26"/>
  <c r="H34" i="26"/>
  <c r="J34" i="26" s="1"/>
  <c r="H35" i="26"/>
  <c r="J35" i="26" s="1"/>
  <c r="H36" i="26"/>
  <c r="J36" i="26" s="1"/>
  <c r="H57" i="26"/>
  <c r="J57" i="26" s="1"/>
  <c r="H38" i="26"/>
  <c r="J38" i="26" s="1"/>
  <c r="I28" i="26"/>
  <c r="K42" i="26" l="1"/>
  <c r="C14" i="25" s="1"/>
  <c r="K292" i="26"/>
  <c r="C24" i="25" s="1"/>
  <c r="K300" i="26"/>
  <c r="C26" i="25" s="1"/>
  <c r="K56" i="26"/>
  <c r="C16" i="25" s="1"/>
  <c r="K284" i="26"/>
  <c r="C23" i="25" s="1"/>
  <c r="K150" i="26"/>
  <c r="C19" i="25" s="1"/>
  <c r="K145" i="26"/>
  <c r="C17" i="25" s="1"/>
  <c r="K37" i="26"/>
  <c r="C13" i="25" s="1"/>
  <c r="K185" i="26"/>
  <c r="K44" i="26"/>
  <c r="J28" i="26"/>
  <c r="K31" i="26" s="1"/>
  <c r="K421" i="26" l="1"/>
  <c r="C21" i="25"/>
  <c r="C12" i="25"/>
  <c r="C47" i="25" l="1"/>
</calcChain>
</file>

<file path=xl/sharedStrings.xml><?xml version="1.0" encoding="utf-8"?>
<sst xmlns="http://schemas.openxmlformats.org/spreadsheetml/2006/main" count="1221" uniqueCount="460">
  <si>
    <t xml:space="preserve">CÓDIGO DEL CATÁLOGO DE BIENES Y SERVICIOS (CBS) </t>
  </si>
  <si>
    <t>1214 - Elementos y gases</t>
  </si>
  <si>
    <t>1510 - Combustibles</t>
  </si>
  <si>
    <t>2210 - Maquinaria y equipo pesado de construcción</t>
  </si>
  <si>
    <t>2711 - Herramientas de mano</t>
  </si>
  <si>
    <t>3911 - Iluminación, artefactos y accesorios</t>
  </si>
  <si>
    <t>3912 - Equipos, suministros y componentes eléctricos</t>
  </si>
  <si>
    <t>4015 - Bombas y compresores industriales</t>
  </si>
  <si>
    <t>4111 - Instrumentos de medida, observación y ensayo</t>
  </si>
  <si>
    <t>4112 - Suministros y accesorios de laboratorio</t>
  </si>
  <si>
    <t>4321 - Equipo informático y accesorios</t>
  </si>
  <si>
    <t>4323 - Software</t>
  </si>
  <si>
    <t>TOTAL EN RD$</t>
  </si>
  <si>
    <t>No.</t>
  </si>
  <si>
    <t>2310 -Maquinaria para trabajar madera, piedra, cerámica y similares</t>
  </si>
  <si>
    <t>2317 -Maquinaria, equipo y suministros para talleres</t>
  </si>
  <si>
    <t>2411 -Recipientes  y  almacenamiento</t>
  </si>
  <si>
    <t>2510 - Vehículos de motor</t>
  </si>
  <si>
    <t>4014 - Distribución de fluidos y gas</t>
  </si>
  <si>
    <t>4110 - Equipo de laboratorio y científico</t>
  </si>
  <si>
    <t>5110- Medicamentos y productos farmacéuticos</t>
  </si>
  <si>
    <t>4713 - Suministros de aseo y limpieza</t>
  </si>
  <si>
    <t>8210 - Publicidad</t>
  </si>
  <si>
    <t>3022 - Estructuras permanentes</t>
  </si>
  <si>
    <t>2513 - Aeronaves</t>
  </si>
  <si>
    <t>312313 - Tubos y tubería</t>
  </si>
  <si>
    <t>___________________________________</t>
  </si>
  <si>
    <t>SNCC.F.053</t>
  </si>
  <si>
    <t>FECHA DE NECESIDAD</t>
  </si>
  <si>
    <t>DESCRIPCIÓN DE LA COMPRA O CONTRATACIÓN</t>
  </si>
  <si>
    <t>UNIDAD DE MEDIDA</t>
  </si>
  <si>
    <t>PRIMER TRIMESTRE</t>
  </si>
  <si>
    <t>SEGUNDO TRIMESTRE</t>
  </si>
  <si>
    <t>TERCER TRIMESTRE</t>
  </si>
  <si>
    <t>CUARTO TRIMESTRE</t>
  </si>
  <si>
    <t>CANTIDAD TOTAL</t>
  </si>
  <si>
    <t>PRECIO UNITARIO ESTIMADO</t>
  </si>
  <si>
    <t>COSTO TOTAL UNITARIO ESTIMADO</t>
  </si>
  <si>
    <t>COSTO TOTAL POR CÓDIGO DE CATÁLOGO DE BIENES Y SERVICIOS (CBS)</t>
  </si>
  <si>
    <t xml:space="preserve"> PROCEDIMIENTO DE SELECCIÓN </t>
  </si>
  <si>
    <t>FUENTE DE FINANCIAMIENTO</t>
  </si>
  <si>
    <t>TIPO DE EMPRESA</t>
  </si>
  <si>
    <t>CLORO GAS ENVASADO EN CILINDROS DE 2000 LBS (INLCUYE CILINDROS)</t>
  </si>
  <si>
    <t>UDS</t>
  </si>
  <si>
    <t>HIPOCLORITO DE CALCIO HTH TAMBORES DE 45 KGS</t>
  </si>
  <si>
    <t>POLIMERO NO IONICO EN TANQUES DE 200KGS</t>
  </si>
  <si>
    <t>TANQUES</t>
  </si>
  <si>
    <t>SULFATO DE ALUMINIO EN  FUNDAS DE 50 KGS</t>
  </si>
  <si>
    <t>FDAS</t>
  </si>
  <si>
    <t>TRICLORO EN PASTILLA (CUBETA 50 KG)</t>
  </si>
  <si>
    <t>GLS</t>
  </si>
  <si>
    <t>GALONES</t>
  </si>
  <si>
    <t>GASOLINA</t>
  </si>
  <si>
    <t>Tikets de gasolina Denominación 1000</t>
  </si>
  <si>
    <t>Tikets de gasolina Denominación 500</t>
  </si>
  <si>
    <t>COMPACTADOR DE IMPACTOS (MAQUITO)</t>
  </si>
  <si>
    <t>LUMINARIAS HALOGENAS DOBLES CON CARRO TRANSPORTADOR 2000 W</t>
  </si>
  <si>
    <t>LUMINARIAS HALOGENAS DOBLES CON PEDESTAL 500 W</t>
  </si>
  <si>
    <t>MINI CARGADORES FRONTALES</t>
  </si>
  <si>
    <t>PLANCHAS VIBRADORAS</t>
  </si>
  <si>
    <t>CORTADORA DE ASFALTO</t>
  </si>
  <si>
    <t>REMOLQUE</t>
  </si>
  <si>
    <t>MOTOCORTADORA MANUAL DE DISCOS C/MOTOR COMBUSTION INTERNA (EK7651H)</t>
  </si>
  <si>
    <t>PODADORA DE HILO CON MOTOR DE COMBUSTION INTERNA (2 TIEMPOS)</t>
  </si>
  <si>
    <t>TALADRO</t>
  </si>
  <si>
    <t xml:space="preserve">UDS </t>
  </si>
  <si>
    <t>TALADRO CON SU MARTILLO</t>
  </si>
  <si>
    <t>MOTOSIERRA 20</t>
  </si>
  <si>
    <t>PULIDORA GRANDE</t>
  </si>
  <si>
    <t xml:space="preserve">PULIDORA DISCO DE 10 </t>
  </si>
  <si>
    <t xml:space="preserve">PULIDORA DISCO DE 7 </t>
  </si>
  <si>
    <t>SOLDADORA PORTATIL 110/220</t>
  </si>
  <si>
    <t>CAMION SUCCIONADOR</t>
  </si>
  <si>
    <t>ALICATE DE PRESION</t>
  </si>
  <si>
    <t>ALICATE MECANICO</t>
  </si>
  <si>
    <t>ALICATE PARA ELECTRICISTA</t>
  </si>
  <si>
    <t>PALOTE DE FUERZA 1/2</t>
  </si>
  <si>
    <t>PALOTE DE FUERZA 3/4</t>
  </si>
  <si>
    <t>CINCEL DE PUNTA</t>
  </si>
  <si>
    <t>CINCEL PLANO</t>
  </si>
  <si>
    <t>LIMA TRIANGULAR</t>
  </si>
  <si>
    <t>MACHETE DE 22"</t>
  </si>
  <si>
    <t>MANDARRIA DE 8 LBS</t>
  </si>
  <si>
    <t>MANDARRIA DE 3 LIBRAS</t>
  </si>
  <si>
    <t xml:space="preserve">MARCO DE SEGUETA </t>
  </si>
  <si>
    <t>MARTILLO</t>
  </si>
  <si>
    <t>MARTILLO DE BOLA 1 LIBRA</t>
  </si>
  <si>
    <t>MARTILLO DE BOLA 2 LIBRA</t>
  </si>
  <si>
    <t xml:space="preserve">MARTILLO DE CARPINTERO 3/4 </t>
  </si>
  <si>
    <t>DISCO DE SIERRA 60 DIENTES 5/8</t>
  </si>
  <si>
    <t>DISCO DE SIERRA 32 DIENTES 5/8</t>
  </si>
  <si>
    <t xml:space="preserve">DISCO DIAMANTINO </t>
  </si>
  <si>
    <t>JUEGO DE TERRAJA</t>
  </si>
  <si>
    <t>UD</t>
  </si>
  <si>
    <t>MACETA DE 8 LBS</t>
  </si>
  <si>
    <t>MACETA DE 3 LBS</t>
  </si>
  <si>
    <t>MACETA DE 2 LBS</t>
  </si>
  <si>
    <t>MACETA DE 5 LBS</t>
  </si>
  <si>
    <t>MOTA PELO SINTETICO 1 1/4''</t>
  </si>
  <si>
    <t>PALA CUADRADA</t>
  </si>
  <si>
    <t xml:space="preserve">PALA DE CORTE REDONDA </t>
  </si>
  <si>
    <t>ZAPAPICO 5 LBS</t>
  </si>
  <si>
    <t>PICO CON PALO</t>
  </si>
  <si>
    <t>SERRUCHO DE 15"</t>
  </si>
  <si>
    <t>SERRUCHO DE 18"</t>
  </si>
  <si>
    <t>HACHA CON SU PALO</t>
  </si>
  <si>
    <t>COA</t>
  </si>
  <si>
    <t>CHICHARRA</t>
  </si>
  <si>
    <t xml:space="preserve">PINZAS DE SOLDAR </t>
  </si>
  <si>
    <t>PINZAS DE TIERRA</t>
  </si>
  <si>
    <t>CAJA DE HERRAMIENTAS DE 24” EQUIPADA</t>
  </si>
  <si>
    <t xml:space="preserve">CEPILLO DE ACERO CON MANGO </t>
  </si>
  <si>
    <t>CUBOS MILIMETRICOS</t>
  </si>
  <si>
    <t>JUEGO</t>
  </si>
  <si>
    <t>CUBO UNIVERSAL</t>
  </si>
  <si>
    <t>DESTORNILLADOR DE ESTRIA 12"</t>
  </si>
  <si>
    <t>DESTORNILLADOR DE ESTRIA 10"</t>
  </si>
  <si>
    <t>DESTORNILLADOR PLANO 10"</t>
  </si>
  <si>
    <t>DESTORNILLADOR PLANO 12"</t>
  </si>
  <si>
    <t>DESTORNILLADOR PLANO</t>
  </si>
  <si>
    <t>DESTORNILLADOR ESTRIA</t>
  </si>
  <si>
    <t>DESTORNILLADOR  # 2X4</t>
  </si>
  <si>
    <t>DESTORNILLADOS # 3X4</t>
  </si>
  <si>
    <t>NIVEL DE MENISCO</t>
  </si>
  <si>
    <t>LLAVE ESPAÑOLA COMBINADA A PULGADAS</t>
  </si>
  <si>
    <t>LLAVE ESPAÑOLA COMBINADA A MILIMETRICOS</t>
  </si>
  <si>
    <t>LLAVE NO. 13</t>
  </si>
  <si>
    <t>LLAVE CADENA 18</t>
  </si>
  <si>
    <t>LLAVE CADENA Ø6</t>
  </si>
  <si>
    <t>LLAVE CADENA 36</t>
  </si>
  <si>
    <t>LLAVE AJUSTABLE DE 8"</t>
  </si>
  <si>
    <t>LLAVE AJUSTABLE DE 10"</t>
  </si>
  <si>
    <t>LLAVE AJUSTABLE DE 12"</t>
  </si>
  <si>
    <t>LLAVE AJUSTABLE DE 18"</t>
  </si>
  <si>
    <t>LLAVE MECANICA DE ESTRIA HASTA 1"</t>
  </si>
  <si>
    <t>LLAVE STILSON DE 8</t>
  </si>
  <si>
    <t>LLAVE STILSON DE 12</t>
  </si>
  <si>
    <t>LLAVE STILSON DE 18</t>
  </si>
  <si>
    <t>LLAVE STILSON DE 24</t>
  </si>
  <si>
    <t>LLAVE STILSON DE 36</t>
  </si>
  <si>
    <t>LLAVE AJUSTABLE DE 16"</t>
  </si>
  <si>
    <t>LLAVE AJUSTABLE 12</t>
  </si>
  <si>
    <t>LLAVES COMBINADAS 12"</t>
  </si>
  <si>
    <t>LLAVES COMBINADAS 13"</t>
  </si>
  <si>
    <t>LLAVES COMBINADAS 14"</t>
  </si>
  <si>
    <t>CAJA DE HERRAMIENTA DE PLOMERIA</t>
  </si>
  <si>
    <t>LLAVES COMBINADAS 15"</t>
  </si>
  <si>
    <t>LLAVES COMBINADAS 17"</t>
  </si>
  <si>
    <t>LLAVES COMBINADAS 19"</t>
  </si>
  <si>
    <t>LLAVES COMBINADAS 21"</t>
  </si>
  <si>
    <t>LLAVE ALLEN</t>
  </si>
  <si>
    <t>JUEGO DE CUBOS ESTRIADO 1/4-1 PULGADAS</t>
  </si>
  <si>
    <t xml:space="preserve">JUEGO DE CUBOS ESTRIADO 6-38ML </t>
  </si>
  <si>
    <t>JUEGO DE CUBOS HEXAGONAL 1/4-1 PLG</t>
  </si>
  <si>
    <t xml:space="preserve">JUEGO DE CUBOS HEXAGONAL 6-38ML </t>
  </si>
  <si>
    <t>JUEGO DE LLAVES HEXAGONAL MILIMETRICO</t>
  </si>
  <si>
    <t xml:space="preserve">JUEGO DE LLAVE HEXAGONAL PULGADAS </t>
  </si>
  <si>
    <t>JUEGO DE CUBOS TORQUE MILIMETRICO</t>
  </si>
  <si>
    <t xml:space="preserve">JUEGO DE CUBOS TORQUE PULGADAS </t>
  </si>
  <si>
    <t>EQUIPOS DE CORTE OXIACETILENO CORTADOR, REGULADOR DE OXIGENO Y ACETILENO.</t>
  </si>
  <si>
    <t>CLAMP 2" X ½” PVC</t>
  </si>
  <si>
    <t>CLAMP 2" X ¾” PVC</t>
  </si>
  <si>
    <t>CLAMP DE 3" X ¾” PVC</t>
  </si>
  <si>
    <t>CLAMP DE 4" X ¾” DE PVC</t>
  </si>
  <si>
    <t>CLAMPS DE 6"  A 1/2" PVC</t>
  </si>
  <si>
    <t>CLAMPS DE 8" A 1/2" PVC</t>
  </si>
  <si>
    <t>CLAMPS DE 12 ACERO</t>
  </si>
  <si>
    <t>CLAMPS DE 6" A 1/2" ACERO</t>
  </si>
  <si>
    <t>CLAMPS DE 6" A 3/4" ACERO</t>
  </si>
  <si>
    <t>CLAMPS DE 6" A 1" HF</t>
  </si>
  <si>
    <t>CLAMPS DE 6" A 2" HF</t>
  </si>
  <si>
    <t>CLAMPS DE 6" A 3" HF</t>
  </si>
  <si>
    <t>CLAMPS DE 6" A 4" HF</t>
  </si>
  <si>
    <t>CLAMPS DE 8" A 3/4" ACERO</t>
  </si>
  <si>
    <t>CLAMPS DE 8" A 1" HF</t>
  </si>
  <si>
    <t>CLAMPS DE 8" A 2" HF</t>
  </si>
  <si>
    <t>CLAMPS DE 8" A 3" HF</t>
  </si>
  <si>
    <t>CLAMPS DE 8" A 4" HF</t>
  </si>
  <si>
    <t>CLAMPS DE 12" A 4" ACERO</t>
  </si>
  <si>
    <t>JUNTAS TIPO DRESSER 2" ACERO</t>
  </si>
  <si>
    <t>JUNTAS  TIPO DRESSER 3" ACERO</t>
  </si>
  <si>
    <t>JUNTAS  TIPO DRESSER 4" ACERO</t>
  </si>
  <si>
    <t>JUNTAS  TIPO DRESSER 6" ACERO</t>
  </si>
  <si>
    <t>JUNTAS  TIPO DRESSER 8" ACERO</t>
  </si>
  <si>
    <t>JUNTAS  TIPO DRESSER 10" ACERO</t>
  </si>
  <si>
    <t>JUNTAS  TIPO DRESSER 12" ACERO</t>
  </si>
  <si>
    <t>JUNTAS  TIPO DRESSER 16" ACERO</t>
  </si>
  <si>
    <t>JUNTAS  TIPO DRESSER 20" ACERO</t>
  </si>
  <si>
    <t>JUNTAS  TIPO DRESSER 24" ACERO</t>
  </si>
  <si>
    <t>TAPAS PPR PARA REGISTROS SANITARIOS</t>
  </si>
  <si>
    <t>CUBETAS</t>
  </si>
  <si>
    <t>TUBERIAS PVC SCH-40 L=19' Ø2"</t>
  </si>
  <si>
    <t>TUBERIAS PVC SDR-21 L=19' Ø2"</t>
  </si>
  <si>
    <t>TUBERIAS PVC SDR-21 Ø3"</t>
  </si>
  <si>
    <t>TUBERIAS PVC SDR-21 Ø4"</t>
  </si>
  <si>
    <t>TUBERIAS PVC SDR-21 Ø6"</t>
  </si>
  <si>
    <t>TUBERIAS PVC SDR-21 Ø8"</t>
  </si>
  <si>
    <t>TUBERIAS PVC SDR-21 Ø10"</t>
  </si>
  <si>
    <t>TUBERIAS PVC SDR-26 L=19' Ø2"</t>
  </si>
  <si>
    <t>TUBERIAS PVC SDR-26 L=19' Ø3"</t>
  </si>
  <si>
    <t>TUBERIAS PVC SDR-26 L=19' Ø4"</t>
  </si>
  <si>
    <t>TUBERIAS PVC SDR-26 L=19' Ø6"</t>
  </si>
  <si>
    <t>TUBERIAS PVC SDR-26 L=19' Ø8"</t>
  </si>
  <si>
    <t>TUBERIAS PVC SDR-26 L=19' Ø10"</t>
  </si>
  <si>
    <t>TUBERIAS PVC SDR-26 L=19' Ø12"</t>
  </si>
  <si>
    <t>TUBERIAS PVC SDR-26 L=19' Ø16"</t>
  </si>
  <si>
    <t>TUBERIAS PVC SDR-26 L=19' Ø20"</t>
  </si>
  <si>
    <t>TUBERIAS PVC SDR-32.5 Ø4"</t>
  </si>
  <si>
    <t>TUBERIAS PVC SDR-32.5 Ø6"</t>
  </si>
  <si>
    <t>TUBERIAS PVC SDR-32.5 Ø8"</t>
  </si>
  <si>
    <t>TUBERIAS PVC SDR-32.5 Ø12"</t>
  </si>
  <si>
    <t>TUBERIAS PVC SDR-32.5 Ø16"</t>
  </si>
  <si>
    <t>Unidad</t>
  </si>
  <si>
    <t xml:space="preserve"> </t>
  </si>
  <si>
    <t>MOTO-SOLDADORA Y GENERADOR ELECTRICO DIESEL</t>
  </si>
  <si>
    <t xml:space="preserve">MOTOSOLDADORA MEDIANA DE GASOLINA </t>
  </si>
  <si>
    <t>VALVULA DE COMPUERTA, PLATILLADA Y  CUADRANTE PARA 150PSI. Ø2", CON SUS DOS NIPLES PLATILLADOS, CON SU JUNTA DE GOMA, TORNILLOS Y TUERCAS</t>
  </si>
  <si>
    <t>VALVULA DE COMPUERTA, PLATILLADA Y  CUADRANTE PARA 150PSI. Ø3", CON SUS DOS NIPLES PLATILLADOS, CON SU JUNTA DE GOMA, TORNILLOS Y TUERCAS</t>
  </si>
  <si>
    <t>VALVULA DE COMPUERTA, PLATILLADA Y  CUADRANTE PARA 150PSI. Ø4", CON SUS DOS NIPLES PLATILLADOS, CON SU JUNTA DE GOMA, TORNILLOS Y TUERCAS</t>
  </si>
  <si>
    <t>VALVULA DE COMPUERTA, PLATILLADA Y CUADRANTE PARA 150PSI. Ø6", CON SUS DOS NIPLES PLATILLADOS, CON SU JUNTA DE GOMA, TORNILLOS Y TUERCAS</t>
  </si>
  <si>
    <t>VALVULA DE COMPUERTA, PLATILLADA Y CUADRANTE  PARA 150PSI. Ø8", CON SUS DOS NIPLES PLATILLADOS, CON SU JUNTA DE GOMA, TORNILLOS Y TUERCAS</t>
  </si>
  <si>
    <t>VALVULA DE COMPUERTA, PLATILLADA Y CUADRANTE PARA 150PSI. Ø10", CON SUS DOS NIPLES PLATILLADOS, CON SU JUNTA DE GOMA, TORNILLOS Y TUERCAS</t>
  </si>
  <si>
    <t>VALVULA DE COMPUERTA, PLATILLADA Y  CUADRANTE PARA 150PSI. Ø12", CON SUS DOS NIPLES PLATILLADOS, CON SU JUNTA DE GOMA, TORNILLOS Y TUERCAS</t>
  </si>
  <si>
    <t>VALVULA DE COMPUERTA, PLATILLADA Y CUADRANTE PARA 150PSI. Ø16", CON SUS DOS NIPLES PLATILLADOS, CON SU JUNTA DE GOMA, TORNILLOS Y TUERCAS</t>
  </si>
  <si>
    <t xml:space="preserve">CODO 1/2*90º PVC PRESION </t>
  </si>
  <si>
    <t>CODO 3/4*90º PVC PRESION</t>
  </si>
  <si>
    <t>CODO 1*90º PVC PRESION</t>
  </si>
  <si>
    <t>CODO 2*90º PVC PRESION</t>
  </si>
  <si>
    <t>CODO 3*90º PVC PRESION</t>
  </si>
  <si>
    <t>CODO 4*90º PVC PRESION</t>
  </si>
  <si>
    <t>CODO 6*90º PVC PRESION</t>
  </si>
  <si>
    <t>CODO 2*90º ACERO E=1/4"</t>
  </si>
  <si>
    <t>CODO 3*90º ACERO E=1/4"</t>
  </si>
  <si>
    <t>CODO 4*90º ACERO E=1/4"</t>
  </si>
  <si>
    <t>CODO 6*90º ACERO E=1/4"</t>
  </si>
  <si>
    <t>CODO 8*90º ACERO E=3/8"</t>
  </si>
  <si>
    <t>CODO 4*45º ACERO E=1/4"</t>
  </si>
  <si>
    <t>CODO 6*45º ACERO E=1/4"</t>
  </si>
  <si>
    <t>CODO 8*45º ACERO E=3/8"</t>
  </si>
  <si>
    <t>CODO 10*45º ACERO E=3/8"</t>
  </si>
  <si>
    <t>BOMBA DE ACHIQUE DE 4, CON SUS ACCESORIOS</t>
  </si>
  <si>
    <t>BOMBA DE ACHIQUE Ø3" CON SUS ACCESORIOS</t>
  </si>
  <si>
    <t>BOMBA SUMERGIBLE 2 HP (Kit Completo)</t>
  </si>
  <si>
    <t>BOMBA SUMERGIBLE 3 HP (Kit Completo)</t>
  </si>
  <si>
    <t>BOMBA SUMERGIBLE 5 HP (Kit Completo)</t>
  </si>
  <si>
    <t>PRUEBAS RAPIDAS PARA COLIFORMES Y E.COLI</t>
  </si>
  <si>
    <t>PRUEBAS RAPIDAS PARA PSEUDOMONA</t>
  </si>
  <si>
    <t>INCUBADORA</t>
  </si>
  <si>
    <t>AUTOCLAVE</t>
  </si>
  <si>
    <t>BAÑO DE MARIA</t>
  </si>
  <si>
    <t>LAMPARA UV</t>
  </si>
  <si>
    <t>Odómetro análogo</t>
  </si>
  <si>
    <t>Odómetro de Rueda </t>
  </si>
  <si>
    <t>FRASCO</t>
  </si>
  <si>
    <t>LAURYL TRYPTOSE BROTH, FRASCOS DE 500G</t>
  </si>
  <si>
    <t>EC. MEDIUM BROTH WITH MUG, FRASCOS DE 500G</t>
  </si>
  <si>
    <t>FRASCOS</t>
  </si>
  <si>
    <t>BILI VERDE BRILLANTE AL 2%, FRASCO DE 500G</t>
  </si>
  <si>
    <t>CETRIMIDE AGAR, FRASCO DE 500G</t>
  </si>
  <si>
    <t>TRYPTONE SOYA AGAR, FRASCO DE 500G</t>
  </si>
  <si>
    <t>EC.MEDIUM, FRASCOS DE 500G</t>
  </si>
  <si>
    <t>ALCOHOL ISOPROPILICO AL 70%</t>
  </si>
  <si>
    <t>SOLUCION BUFFER DE PH 4 FRASCO DE 500 ML, AL NIST.</t>
  </si>
  <si>
    <t>SOLUCION BUFFER DE PH 7 FRASCO DE 500 ML, AL NIST.</t>
  </si>
  <si>
    <t>SOLUCION BUFFER DE PH 10 FRASCO DE 500 ML, AL NIST.</t>
  </si>
  <si>
    <t>ROLLOS</t>
  </si>
  <si>
    <t>CINTA AUTOCLAVE</t>
  </si>
  <si>
    <t>Asas bacteriològicas de 3 mm de diàmetro, niquel-cromo</t>
  </si>
  <si>
    <t>Frasco</t>
  </si>
  <si>
    <t>Ortotolidina 100 g</t>
  </si>
  <si>
    <t>GRADILLAS DE POPIPROPILENO DE 40 PLAZAS  </t>
  </si>
  <si>
    <t>TERMOS PLASTICO</t>
  </si>
  <si>
    <t>NEVERITAS PLASTICAS</t>
  </si>
  <si>
    <t>PLATE COUNT AGAR DE 500 G</t>
  </si>
  <si>
    <t xml:space="preserve">COMPUTADORA COMPLETA </t>
  </si>
  <si>
    <t>LAPTOP</t>
  </si>
  <si>
    <t>SILLONES EJECUTIVOS</t>
  </si>
  <si>
    <t>SILLONES SEMI-EJECUTIVO</t>
  </si>
  <si>
    <t>CEPILLOS PLASTICOS</t>
  </si>
  <si>
    <t>RECOGEDOR DE BASURA</t>
  </si>
  <si>
    <t>ESCOBA PLASTICA CON SU PALO</t>
  </si>
  <si>
    <t>ESCOBILLONES DE PLASTICO</t>
  </si>
  <si>
    <t>ESCOBILLA LIMPIA BAÑOS</t>
  </si>
  <si>
    <t>BOMBA DESTAPA CAÑOS</t>
  </si>
  <si>
    <t>SWAPERS DE ALGODON NO. 20 C/PALO</t>
  </si>
  <si>
    <t>ESCURRIDOR DE GOMA (SACA AGUA)</t>
  </si>
  <si>
    <t>AMBIENTADORES</t>
  </si>
  <si>
    <t>ATOMIZADORES</t>
  </si>
  <si>
    <t xml:space="preserve">BRILLO VERDE </t>
  </si>
  <si>
    <t xml:space="preserve">CLORO  </t>
  </si>
  <si>
    <t>GALON</t>
  </si>
  <si>
    <t>DISPENSADOR DE PARED PARA JABÓN LÍQUIDO</t>
  </si>
  <si>
    <t>JABON LIQUIDO</t>
  </si>
  <si>
    <t>JABON LIQUIDO PARA LAS MANOS</t>
  </si>
  <si>
    <t>BOLSA DE JABON LIQUIDO ADAPTABLE AL DISPENSADOR DE 1,000 ML</t>
  </si>
  <si>
    <t>BOLSA DE GEL ANTI BACTERIAL ADAPTABLE AL DISPENSADOR DE 1,000.ML</t>
  </si>
  <si>
    <t>DISPENSADOR DE MANITAS LIMPIAS</t>
  </si>
  <si>
    <t>MANITAS LIMPIAS</t>
  </si>
  <si>
    <t>DETERGENTE EN POLVO</t>
  </si>
  <si>
    <t>SACOS</t>
  </si>
  <si>
    <t>DESINFECTANTE</t>
  </si>
  <si>
    <t xml:space="preserve">PINESPUMA </t>
  </si>
  <si>
    <t>LIMPIA CRISTALES</t>
  </si>
  <si>
    <t>FUNDAS NEGRAS 13 GALONES</t>
  </si>
  <si>
    <t xml:space="preserve">Papel Higiénico Industrial </t>
  </si>
  <si>
    <t xml:space="preserve">LIMPIADOR DE CRISTALES CON ESPONJA </t>
  </si>
  <si>
    <t>Publicidad en periódicos</t>
  </si>
  <si>
    <t>5610 - Muebles de alojamiento</t>
  </si>
  <si>
    <t>LIC. WELLINGTON ARNAUD</t>
  </si>
  <si>
    <t xml:space="preserve">DIRECTOR EJECUTIVO </t>
  </si>
  <si>
    <t>PEAJE (PASE RAPIDO)</t>
  </si>
  <si>
    <t xml:space="preserve">GASOIL </t>
  </si>
  <si>
    <t>Tikets de gasolina Denominación 100</t>
  </si>
  <si>
    <t xml:space="preserve">SECADORAS DE MANOS PARA BAÑOS </t>
  </si>
  <si>
    <t>CODO Ø1 1/2" PVC PRESION</t>
  </si>
  <si>
    <t>7210 - Servicios de mantenimiento y reparaciones de construcciones e instalaciones</t>
  </si>
  <si>
    <t>FUMIGACION NIVEL CENTRAL</t>
  </si>
  <si>
    <t>FURGONETA MECANICA DIESEL</t>
  </si>
  <si>
    <t>TRANSFORMADORES   SUMERGIDOS EN ACEITE, 7.2 KV, 120/240V, TIPO POSTE,  15 KVA</t>
  </si>
  <si>
    <t>TRANSFORMADORES SUMERGIDOS EN ACEITE, 7.2 KV, 120/240V, TIPO POSTE,  25 KVA</t>
  </si>
  <si>
    <t>4810- Equipos de servicios de alimentación para instituciones</t>
  </si>
  <si>
    <t>COMPACTADOR DE RODILLO DE MANO</t>
  </si>
  <si>
    <t xml:space="preserve">SULFATO DE ALUMINIO LIQUIDO GRADO B </t>
  </si>
  <si>
    <t>TM</t>
  </si>
  <si>
    <t>PAGUETE</t>
  </si>
  <si>
    <t>DETERGENTE LIQUIDO (REMOVEDOR DE CEMENTO Y MANCHAS DE OXIDO)</t>
  </si>
  <si>
    <t>TUBOS DE ACERO E=1/4" Ø2"</t>
  </si>
  <si>
    <t>TUBOS DE ACERO  E=1/4" Ø3"</t>
  </si>
  <si>
    <t>TUBOS DE ACERO  E=1/4" Ø4"</t>
  </si>
  <si>
    <t>TUBOS DE ACERO  E=3/8" Ø6"</t>
  </si>
  <si>
    <t>TUBOS DE ACERO  E=3/8" Ø8"</t>
  </si>
  <si>
    <t>TUBOS DE ACERO  E=3/8" Ø10"</t>
  </si>
  <si>
    <t>TUBOS DE ACERO E=3/8" Ø12"</t>
  </si>
  <si>
    <t>CILINDRO DE OXIGENO</t>
  </si>
  <si>
    <t>801315 - Alquiler y arrendamiento de propiedades o edificaciones</t>
  </si>
  <si>
    <t>SERVICIO DE ALQUILER DE LOCALES</t>
  </si>
  <si>
    <t>LLAVE AJUSTABLE DE 24"</t>
  </si>
  <si>
    <t>FUNDA DE BASURA PARA SAFACON 24*30 (FARDO 100 UDS)</t>
  </si>
  <si>
    <t>FUNDA DE BASURA DE 55 GALONES (FARDO 100 UDS)</t>
  </si>
  <si>
    <t>PLAN ANUAL DE COMPRAS Y CONTRATACIONES AÑO 2023</t>
  </si>
  <si>
    <t>TOTAL DE COMPRAS DEL 2023</t>
  </si>
  <si>
    <t>MONTO TOTAL (RD$) 2023</t>
  </si>
  <si>
    <t>301116 - Cemento y Cal</t>
  </si>
  <si>
    <t>CONSTRUCCION ALCANTARILLADO SANITARIO DE TENARES,PROVINCIA HERMANAS MIRABAL</t>
  </si>
  <si>
    <t>AMPLIACION REDES DE DISTRIBUCION ACUEDUCTO BAJOS DE HAINA,PROVINCIA SAN CRISTOBAL</t>
  </si>
  <si>
    <t>AMPLIACIÓN DE REDES DE DISTRIBUCIÓN DEL ACUEDUCTO HACIA LA ZONA SUR DEL MUNICIPIO SAN PEDRO DE MACORÍS.</t>
  </si>
  <si>
    <t>AMPLIACION ACUEDUCTO EN EL DISTRITO MUNICIPAL DE CAÑAFISTOL,PROVINICIA PERAVIA</t>
  </si>
  <si>
    <t>471016 - Consumibles para el tratamiento de agua</t>
  </si>
  <si>
    <t>RESUMEN GENERAL</t>
  </si>
  <si>
    <t>ARCHIVO HORIZONTAL DE 4 GAVETAS</t>
  </si>
  <si>
    <t>SOFA MONOPLAZA</t>
  </si>
  <si>
    <t>SILLAS ESTACIONARIAS</t>
  </si>
  <si>
    <t>SILLA SECRETARIAL CON BRAZOS</t>
  </si>
  <si>
    <t>SILLA SECRETARIAL SIN BRAZOS</t>
  </si>
  <si>
    <t>MESA DE CONFERENCIA PLEGABLE</t>
  </si>
  <si>
    <t>MESA DE REUNION DIRECCION EJECUTIVA</t>
  </si>
  <si>
    <t>MICROONDAS INDUSTRIAL</t>
  </si>
  <si>
    <t>FRIGORIFICO</t>
  </si>
  <si>
    <t>CAMBIADOR DE BEBE</t>
  </si>
  <si>
    <t>LICENCIAS DE JIRA</t>
  </si>
  <si>
    <t>SOFTWARE DE CONTROL Y GESTION DE LLAMADAS</t>
  </si>
  <si>
    <t>SOFTWARE DE GESTION DE OPERACIONES TI</t>
  </si>
  <si>
    <t>CAMIONETA  DIESEL DE UNA  CABINA MECANICA  MODELO 2023</t>
  </si>
  <si>
    <t>CAMIONETA  DIESEL DOBLE CABINA AUTOMATICA  MODELO 2023</t>
  </si>
  <si>
    <t>RETRO PALA</t>
  </si>
  <si>
    <t>CAMION CAMA LISA DOBLE EJE</t>
  </si>
  <si>
    <t xml:space="preserve">CAMION CON GRUA ARTICULADA </t>
  </si>
  <si>
    <t>MONTACARGA</t>
  </si>
  <si>
    <t>EXCAVADORA</t>
  </si>
  <si>
    <t>JUNTAS REDUCTORAS A ASBESTO CEMENTO TIPO B, Ø6"</t>
  </si>
  <si>
    <t>JUNTAS REDUCTORAS  A ASBESTO CEMENTO TIPO B, Ø8"</t>
  </si>
  <si>
    <t>JUNTAS REDUCTORAS A ASBESTO CEMENTO TIPO B, Ø12"</t>
  </si>
  <si>
    <t>JUNTAS REDUCTORAS A ASBESTO CEMENTO TIPO B, Ø16"</t>
  </si>
  <si>
    <t>JUNTAS REDUCTORAS A ASBESTO CEMENTO TIPO B, Ø20"</t>
  </si>
  <si>
    <t>JUNTAS REDUCTORAS  A ASBESTO CEMENTO TIPO C, Ø6"</t>
  </si>
  <si>
    <t>JUNTAS REDUCTORAS A ASBESTO CEMENTO TIPO C, Ø8"</t>
  </si>
  <si>
    <t>JUNTAS REDUCTORAS  A ASBESTO CEMENTO TIPO C, Ø12"</t>
  </si>
  <si>
    <t>JUNTAS REDUCTORAS A ASBESTO CEMENTO TIPO C, Ø16"</t>
  </si>
  <si>
    <t>JUNTAS REDUCTORAS A ASBESTO CEMENTO TIPO C, Ø20"</t>
  </si>
  <si>
    <t>JUNTAS REDUCTORAS  A ASBESTO CEMENTO TIPO D, Ø6"</t>
  </si>
  <si>
    <t>JUNTAS REDUCTORAS A ASBESTO CEMENTO TIPO D, Ø8"</t>
  </si>
  <si>
    <t>JUNTAS REDUCTORAS A ASBESTO CEMENTO TIPO D, Ø10"</t>
  </si>
  <si>
    <t>JUNTAS REDUCTORAS  A ASBESTO CEMENTO TIPO D, Ø12"</t>
  </si>
  <si>
    <t>83112503 - Derechos de paso para el transito por sistemas de semicircuitos</t>
  </si>
  <si>
    <t>WELLINGTON ARNAUD</t>
  </si>
  <si>
    <t>Director Ejecutivo</t>
  </si>
  <si>
    <t>________________________</t>
  </si>
  <si>
    <t>DRON DJI MINI</t>
  </si>
  <si>
    <t>Maquinaria y equipo para el tratamiento y suministro de agua</t>
  </si>
  <si>
    <t>41116000- Reactivos de analizadores clinicos y diagnosticos</t>
  </si>
  <si>
    <t>4228 - Aproductos para la esterilizacion medica</t>
  </si>
  <si>
    <t>5215 - Utensilios de cocina domesticos</t>
  </si>
  <si>
    <t>491200 - Equipos y accesorios para acampada y exteriores</t>
  </si>
  <si>
    <t>AMPLIACION ACUEDUCTO MULTIPLE SANCHEZ,PROVINCIA SAMANA</t>
  </si>
  <si>
    <t xml:space="preserve">PAPEL TOALLA PARA MANOS </t>
  </si>
  <si>
    <t xml:space="preserve">ROLLO </t>
  </si>
  <si>
    <t>TAMBOR</t>
  </si>
  <si>
    <t>8610 - Formacion Profesional</t>
  </si>
  <si>
    <t>IGUALDAD DE GENERO EN LA FUERZA LABORAL</t>
  </si>
  <si>
    <t>7811 - Transporte de Pasajeros</t>
  </si>
  <si>
    <t>SERVICIO DE TRANSPORTE DE EMPLEADOS</t>
  </si>
  <si>
    <t>RELAY TÉRMICO PARA 40 HP</t>
  </si>
  <si>
    <t>RELAY TÉRMICO PARA 50 HP</t>
  </si>
  <si>
    <t>RELAY TÉRMICO PARA 60 HP</t>
  </si>
  <si>
    <t>RELAY TÉRMICO PARA  75 HP</t>
  </si>
  <si>
    <t>RELAY TÉRMICO PARA 100 HP</t>
  </si>
  <si>
    <t>RELAY TÉRMICO PARA 125 HP</t>
  </si>
  <si>
    <t>RELAY TÉRMICO PARA 150 HP</t>
  </si>
  <si>
    <t>RELAY TÉRMICO PARA 200 HP</t>
  </si>
  <si>
    <t>RELAY TÉRMICO PARA 250 HP</t>
  </si>
  <si>
    <t>RELAY TÉRMICO PARA 300 HP</t>
  </si>
  <si>
    <t>RELAY TÉRMICO PARA 350 HP</t>
  </si>
  <si>
    <t>RELAY TÉRMICO PARA 400 HP</t>
  </si>
  <si>
    <t>BREACKER DE 1,200 AMP. 600V</t>
  </si>
  <si>
    <t>CAJA DE CONTROL PARA BOMBA SUMERGIBLE</t>
  </si>
  <si>
    <t>TRANSFORMADOR SECO 250 VAC</t>
  </si>
  <si>
    <t>TRANSFORMADOR SECO 350 VAC</t>
  </si>
  <si>
    <t>TRANSFORMADOR SECO 500 VAC</t>
  </si>
  <si>
    <t>APARTARRAYOS SECUNDARIOS</t>
  </si>
  <si>
    <t>PORTA CUT-OUT 15 KV 200 AMPERES</t>
  </si>
  <si>
    <t>BOMBA SUMERGIBLE DE 325 GPM, 350 PIES DE TDH</t>
  </si>
  <si>
    <t>BOMBA SUMERGIBLE DE 230 GPM, 350 PIES DE TDH</t>
  </si>
  <si>
    <t>MOTORES ELÉCTRICOS SUMERGIBLES, 20 HP, 460 VOLTIOS, 60HZ, 3PH,</t>
  </si>
  <si>
    <t>MOTORES ELÉCTRICOS SUMERGIBLES, 60 HP, 460 VOLTIOS, 60HZ, 3PH,</t>
  </si>
  <si>
    <t>CONSTRUCCIÓN DE ACUEDUCTOS PARA LA COMUNIDAD DE CARRERAS, PROVINCIA SAN JUAN</t>
  </si>
  <si>
    <t>SALA DE SITUACIONES</t>
  </si>
  <si>
    <t>MEJORAMIENTO ACUEDUCTO MULTIPLE CACIQUE-MONCION-LOS QUEMADOS-VALEDERO, PROVINCIA SANTIAGO RODRIGUEZ</t>
  </si>
  <si>
    <t>CONSTRUCCION ALCANTARILLADO SANITARIO LILCEY, PROVINCIA SANTIAGO</t>
  </si>
  <si>
    <t>AMPLIACION ACUEDUCTO MULTIPLE LA ROMANA-CALETA-VILLA HERMOSA, PROVINCIA LA ROMANA</t>
  </si>
  <si>
    <t>PROYECTO SOLUCION DE AUTOMATIZACION Y MONITOREO DE SISTEMAS DE AGUA PARA EL INAPA</t>
  </si>
  <si>
    <t>PROYECTO READECUACIÓN Y MODERNIZACIÓN DATA CENTER</t>
  </si>
  <si>
    <t>4410 - Maquinaria, suministros y accesorios de oficina</t>
  </si>
  <si>
    <t>TONER AMARILLO HP 410A (CF412A)</t>
  </si>
  <si>
    <t>TONER AMARILLO HP 414A (W2022A)</t>
  </si>
  <si>
    <t>TONER CIAN HP 410A (CF411A)</t>
  </si>
  <si>
    <t>TONER CIAN HP 414 A (W20214)</t>
  </si>
  <si>
    <t>TONER HP 58A (CF258A)</t>
  </si>
  <si>
    <t>TONER MAGENTA HP 410A (CF413A)</t>
  </si>
  <si>
    <t>TONER MAGENTA HP 414A(W20234)</t>
  </si>
  <si>
    <t>TONER NEGRO HP 410A (CF410A)</t>
  </si>
  <si>
    <t>TONER NEGRO HP 414A (W2020A)</t>
  </si>
  <si>
    <t>TONER MAGENTA 212A (W2123A)</t>
  </si>
  <si>
    <t>TONER CIAN 212A (W2121A)</t>
  </si>
  <si>
    <t>TONER NEGRO 212A (W2120A)</t>
  </si>
  <si>
    <t>TONER AMARILLO 212A (W2122A)</t>
  </si>
  <si>
    <t>TONER LASER JET 14A (CF214A)</t>
  </si>
  <si>
    <t>TONER HP LASER JET 55A (CE255A)</t>
  </si>
  <si>
    <t>507A NEGRA (CE400A)</t>
  </si>
  <si>
    <t>507A CIAN (CE401A)</t>
  </si>
  <si>
    <t>507A AMARILLO (CE402A)</t>
  </si>
  <si>
    <t>507A MAGENTA (CE403A)</t>
  </si>
  <si>
    <t>14A NEGRO (CF214A)</t>
  </si>
  <si>
    <t>26A NEGRO (CF226A)</t>
  </si>
  <si>
    <t>HP 78A NEGRO TONER CE278A</t>
  </si>
  <si>
    <t>TONER 201A CF400A NEGRO</t>
  </si>
  <si>
    <t>8111 - Servicios Informáticos</t>
  </si>
  <si>
    <t>312119 - Aplicadores de pintura y accesorios para pintar</t>
  </si>
  <si>
    <t>DSFO</t>
  </si>
  <si>
    <t>DPPE</t>
  </si>
  <si>
    <t>NOMBRE DE LA ENTIDAD: INSTITUTO NACIONAL DE AGUAS POTABLES Y ALCANTARILLADOS (INAPA)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</si>
</sst>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&quot;RD$&quot;#,##0.00"/>
    <numFmt numFmtId="166" formatCode="[$RD$-1C0A]#,##0.00"/>
    <numFmt numFmtId="167" formatCode="&quot;$&quot;#,##0.00"/>
    <numFmt numFmtId="168" formatCode="_-* #,##0.00\ &quot;€&quot;_-;\-* #,##0.0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</font>
    <font>
      <b/>
      <sz val="18"/>
      <color rgb="FF676767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4"/>
        <bgColor theme="4"/>
      </patternFill>
    </fill>
    <fill>
      <patternFill patternType="solid">
        <fgColor rgb="FFE8E8E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11111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15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7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5" fontId="3" fillId="4" borderId="0" xfId="0" applyNumberFormat="1" applyFont="1" applyFill="1" applyBorder="1" applyAlignment="1">
      <alignment vertical="center" wrapText="1"/>
    </xf>
    <xf numFmtId="165" fontId="2" fillId="4" borderId="0" xfId="0" applyNumberFormat="1" applyFont="1" applyFill="1" applyBorder="1" applyAlignment="1">
      <alignment vertical="center" wrapText="1"/>
    </xf>
    <xf numFmtId="164" fontId="2" fillId="4" borderId="0" xfId="1" applyNumberFormat="1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166" fontId="2" fillId="4" borderId="0" xfId="1" applyNumberFormat="1" applyFont="1" applyFill="1" applyBorder="1" applyAlignment="1">
      <alignment vertical="center" wrapText="1"/>
    </xf>
    <xf numFmtId="166" fontId="3" fillId="4" borderId="0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vertical="center" wrapText="1"/>
    </xf>
    <xf numFmtId="166" fontId="2" fillId="0" borderId="0" xfId="0" applyNumberFormat="1" applyFont="1" applyBorder="1" applyAlignment="1">
      <alignment vertical="center" wrapText="1"/>
    </xf>
    <xf numFmtId="43" fontId="2" fillId="0" borderId="0" xfId="1" applyFont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vertical="center" wrapText="1"/>
    </xf>
    <xf numFmtId="166" fontId="3" fillId="3" borderId="0" xfId="1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9" fillId="0" borderId="0" xfId="0" applyFont="1" applyAlignment="1"/>
    <xf numFmtId="166" fontId="2" fillId="0" borderId="0" xfId="0" applyNumberFormat="1" applyFont="1" applyFill="1" applyAlignment="1">
      <alignment vertical="center" wrapText="1"/>
    </xf>
    <xf numFmtId="166" fontId="3" fillId="0" borderId="0" xfId="0" applyNumberFormat="1" applyFont="1" applyFill="1" applyAlignment="1">
      <alignment vertical="center" wrapText="1"/>
    </xf>
    <xf numFmtId="0" fontId="9" fillId="0" borderId="0" xfId="0" applyFont="1" applyFill="1" applyAlignment="1"/>
    <xf numFmtId="166" fontId="3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0" fillId="0" borderId="0" xfId="0" applyFont="1" applyAlignment="1"/>
    <xf numFmtId="0" fontId="13" fillId="0" borderId="0" xfId="0" applyFont="1"/>
    <xf numFmtId="43" fontId="13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16" fillId="0" borderId="0" xfId="0" applyNumberFormat="1" applyFont="1" applyAlignment="1">
      <alignment vertical="center" wrapText="1"/>
    </xf>
    <xf numFmtId="165" fontId="16" fillId="0" borderId="0" xfId="0" applyNumberFormat="1" applyFont="1" applyAlignment="1">
      <alignment vertical="center" wrapText="1"/>
    </xf>
    <xf numFmtId="166" fontId="16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vertical="center" wrapText="1"/>
    </xf>
    <xf numFmtId="0" fontId="18" fillId="0" borderId="0" xfId="0" applyFont="1"/>
    <xf numFmtId="164" fontId="19" fillId="0" borderId="0" xfId="0" applyNumberFormat="1" applyFont="1" applyAlignment="1">
      <alignment vertical="center" wrapText="1"/>
    </xf>
    <xf numFmtId="165" fontId="17" fillId="7" borderId="0" xfId="0" applyNumberFormat="1" applyFont="1" applyFill="1" applyBorder="1" applyAlignment="1">
      <alignment vertical="center" wrapText="1"/>
    </xf>
    <xf numFmtId="165" fontId="16" fillId="7" borderId="0" xfId="0" applyNumberFormat="1" applyFont="1" applyFill="1" applyBorder="1" applyAlignment="1">
      <alignment vertical="center" wrapText="1"/>
    </xf>
    <xf numFmtId="164" fontId="16" fillId="7" borderId="0" xfId="0" applyNumberFormat="1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center" vertical="center" wrapText="1"/>
    </xf>
    <xf numFmtId="166" fontId="16" fillId="7" borderId="0" xfId="0" applyNumberFormat="1" applyFont="1" applyFill="1" applyBorder="1" applyAlignment="1">
      <alignment vertical="center" wrapText="1"/>
    </xf>
    <xf numFmtId="166" fontId="17" fillId="7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5" fontId="20" fillId="0" borderId="0" xfId="0" applyNumberFormat="1" applyFont="1" applyAlignment="1">
      <alignment vertical="center" wrapText="1"/>
    </xf>
    <xf numFmtId="166" fontId="20" fillId="0" borderId="0" xfId="0" applyNumberFormat="1" applyFont="1" applyFill="1" applyAlignment="1">
      <alignment vertical="center" wrapText="1"/>
    </xf>
    <xf numFmtId="166" fontId="22" fillId="0" borderId="0" xfId="0" applyNumberFormat="1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9" applyFont="1" applyAlignment="1">
      <alignment vertical="center" wrapText="1"/>
    </xf>
    <xf numFmtId="0" fontId="24" fillId="0" borderId="0" xfId="9" applyFont="1" applyAlignment="1">
      <alignment horizontal="center" vertical="center" wrapText="1"/>
    </xf>
    <xf numFmtId="164" fontId="25" fillId="0" borderId="0" xfId="9" applyNumberFormat="1" applyFont="1" applyAlignment="1">
      <alignment vertical="center" wrapText="1"/>
    </xf>
    <xf numFmtId="0" fontId="24" fillId="0" borderId="0" xfId="9" applyFont="1" applyAlignment="1">
      <alignment vertical="center" wrapText="1"/>
    </xf>
    <xf numFmtId="0" fontId="24" fillId="0" borderId="0" xfId="9" applyFont="1" applyAlignment="1">
      <alignment horizontal="center" vertical="center" wrapText="1"/>
    </xf>
    <xf numFmtId="164" fontId="25" fillId="0" borderId="0" xfId="9" applyNumberFormat="1" applyFont="1" applyAlignment="1">
      <alignment vertical="center" wrapText="1"/>
    </xf>
    <xf numFmtId="43" fontId="0" fillId="0" borderId="0" xfId="1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5" fontId="17" fillId="7" borderId="0" xfId="0" applyNumberFormat="1" applyFont="1" applyFill="1" applyBorder="1" applyAlignment="1">
      <alignment vertical="center" wrapText="1"/>
    </xf>
    <xf numFmtId="166" fontId="17" fillId="7" borderId="0" xfId="0" applyNumberFormat="1" applyFont="1" applyFill="1" applyBorder="1" applyAlignment="1">
      <alignment vertical="center" wrapText="1"/>
    </xf>
    <xf numFmtId="43" fontId="0" fillId="0" borderId="0" xfId="0" applyNumberFormat="1" applyFont="1" applyAlignment="1"/>
    <xf numFmtId="167" fontId="9" fillId="0" borderId="0" xfId="0" applyNumberFormat="1" applyFont="1" applyAlignment="1"/>
    <xf numFmtId="0" fontId="27" fillId="8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4" fillId="0" borderId="0" xfId="9" applyFont="1" applyAlignment="1">
      <alignment vertical="center" wrapText="1"/>
    </xf>
    <xf numFmtId="165" fontId="24" fillId="0" borderId="0" xfId="9" applyNumberFormat="1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6" fontId="3" fillId="0" borderId="0" xfId="0" applyNumberFormat="1" applyFont="1" applyFill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/>
    <xf numFmtId="166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/>
    <xf numFmtId="166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43" fontId="0" fillId="0" borderId="0" xfId="0" applyNumberFormat="1" applyFont="1" applyAlignment="1"/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/>
    <xf numFmtId="166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9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6" fontId="2" fillId="0" borderId="0" xfId="0" applyNumberFormat="1" applyFont="1" applyFill="1" applyAlignment="1">
      <alignment vertical="center" wrapText="1"/>
    </xf>
    <xf numFmtId="166" fontId="3" fillId="0" borderId="0" xfId="0" applyNumberFormat="1" applyFont="1" applyFill="1" applyAlignment="1">
      <alignment vertical="center" wrapText="1"/>
    </xf>
    <xf numFmtId="165" fontId="2" fillId="0" borderId="0" xfId="0" applyNumberFormat="1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/>
    </xf>
    <xf numFmtId="164" fontId="21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vertical="center" wrapText="1"/>
    </xf>
    <xf numFmtId="165" fontId="28" fillId="0" borderId="0" xfId="0" applyNumberFormat="1" applyFont="1" applyAlignment="1">
      <alignment vertical="center" wrapText="1"/>
    </xf>
    <xf numFmtId="166" fontId="30" fillId="0" borderId="0" xfId="0" applyNumberFormat="1" applyFont="1" applyFill="1" applyAlignment="1">
      <alignment vertical="center" wrapText="1"/>
    </xf>
    <xf numFmtId="0" fontId="2" fillId="0" borderId="0" xfId="9" applyFont="1" applyFill="1" applyAlignment="1">
      <alignment vertical="center" wrapText="1"/>
    </xf>
    <xf numFmtId="164" fontId="4" fillId="0" borderId="0" xfId="9" applyNumberFormat="1" applyFont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3" fillId="6" borderId="7" xfId="0" applyFont="1" applyFill="1" applyBorder="1" applyAlignment="1">
      <alignment horizontal="center" vertical="center"/>
    </xf>
    <xf numFmtId="43" fontId="12" fillId="6" borderId="7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6" borderId="7" xfId="0" applyFont="1" applyFill="1" applyBorder="1" applyAlignment="1">
      <alignment horizontal="center" vertical="center" wrapText="1"/>
    </xf>
    <xf numFmtId="43" fontId="12" fillId="5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13">
    <cellStyle name="Millares" xfId="1" builtinId="3"/>
    <cellStyle name="Millares 2" xfId="11"/>
    <cellStyle name="Moneda 2" xfId="7"/>
    <cellStyle name="Normal" xfId="0" builtinId="0"/>
    <cellStyle name="Normal 2" xfId="3"/>
    <cellStyle name="Normal 2 2" xfId="8"/>
    <cellStyle name="Normal 2 3" xfId="5"/>
    <cellStyle name="Normal 3" xfId="2"/>
    <cellStyle name="Normal 3 2" xfId="12"/>
    <cellStyle name="Normal 4" xfId="6"/>
    <cellStyle name="Normal 5" xfId="4"/>
    <cellStyle name="Normal 5 2" xfId="10"/>
    <cellStyle name="Normal 6" xfId="9"/>
  </cellStyles>
  <dxfs count="1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vertical="center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vertical="center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[$RD$-1C0A]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[$RD$-1C0A]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[$RD$-1C0A]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6" formatCode="[$RD$-1C0A]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&quot;RD$&quot;#,##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5" formatCode="&quot;RD$&quot;#,##0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164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 patternType="none">
          <bgColor auto="1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alignment horizontal="general" vertical="center" textRotation="0" wrapText="1" indent="0" justifyLastLine="0" shrinkToFit="0" readingOrder="0"/>
    </dxf>
    <dxf>
      <alignment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fill>
        <patternFill>
          <fgColor rgb="FF000000"/>
        </patternFill>
      </fill>
      <alignment vertical="center" wrapText="1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scheme val="none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35" defaultTableStyle="TableStyleMedium2" defaultPivotStyle="PivotStyleLight16">
    <tableStyle name="PACC 2022-style" pivot="0" count="3">
      <tableStyleElement type="headerRow" dxfId="134"/>
      <tableStyleElement type="firstRowStripe" dxfId="133"/>
      <tableStyleElement type="secondRowStripe" dxfId="132"/>
    </tableStyle>
    <tableStyle name="TRIMESTRE ENERO-MARZO-style" pivot="0" count="3">
      <tableStyleElement type="headerRow" dxfId="131"/>
      <tableStyleElement type="firstRowStripe" dxfId="130"/>
      <tableStyleElement type="secondRowStripe" dxfId="129"/>
    </tableStyle>
    <tableStyle name="TRIMESTRE ABRIL-JUNIO-style" pivot="0" count="3">
      <tableStyleElement type="headerRow" dxfId="128"/>
      <tableStyleElement type="firstRowStripe" dxfId="127"/>
      <tableStyleElement type="secondRowStripe" dxfId="126"/>
    </tableStyle>
    <tableStyle name="TRIMESTRE JULIO - SEPTIEMBRE-style" pivot="0" count="3">
      <tableStyleElement type="headerRow" dxfId="125"/>
      <tableStyleElement type="firstRowStripe" dxfId="124"/>
      <tableStyleElement type="secondRowStripe" dxfId="123"/>
    </tableStyle>
    <tableStyle name="TRIMESTRE OCTUBRE - DICIEMBRE-style" pivot="0" count="3">
      <tableStyleElement type="headerRow" dxfId="122"/>
      <tableStyleElement type="firstRowStripe" dxfId="121"/>
      <tableStyleElement type="secondRowStripe" dxfId="120"/>
    </tableStyle>
    <tableStyle name="TI-style" pivot="0" count="3">
      <tableStyleElement type="headerRow" dxfId="119"/>
      <tableStyleElement type="firstRowStripe" dxfId="118"/>
      <tableStyleElement type="secondRowStripe" dxfId="117"/>
    </tableStyle>
    <tableStyle name="RRHH-style" pivot="0" count="3">
      <tableStyleElement type="headerRow" dxfId="116"/>
      <tableStyleElement type="firstRowStripe" dxfId="115"/>
      <tableStyleElement type="secondRowStripe" dxfId="114"/>
    </tableStyle>
    <tableStyle name="DE-style" pivot="0" count="3">
      <tableStyleElement type="headerRow" dxfId="113"/>
      <tableStyleElement type="firstRowStripe" dxfId="112"/>
      <tableStyleElement type="secondRowStripe" dxfId="111"/>
    </tableStyle>
    <tableStyle name="DPyD-style" pivot="0" count="3">
      <tableStyleElement type="headerRow" dxfId="110"/>
      <tableStyleElement type="firstRowStripe" dxfId="109"/>
      <tableStyleElement type="secondRowStripe" dxfId="108"/>
    </tableStyle>
    <tableStyle name="D. Comercial-style" pivot="0" count="3">
      <tableStyleElement type="headerRow" dxfId="107"/>
      <tableStyleElement type="firstRowStripe" dxfId="106"/>
      <tableStyleElement type="secondRowStripe" dxfId="105"/>
    </tableStyle>
    <tableStyle name="Preliminar-style" pivot="0" count="3">
      <tableStyleElement type="headerRow" dxfId="104"/>
      <tableStyleElement type="firstRowStripe" dxfId="103"/>
      <tableStyleElement type="secondRowStripe" dxfId="102"/>
    </tableStyle>
    <tableStyle name="DPPE-style" pivot="0" count="3">
      <tableStyleElement type="headerRow" dxfId="101"/>
      <tableStyleElement type="firstRowStripe" dxfId="100"/>
      <tableStyleElement type="secondRowStripe" dxfId="99"/>
    </tableStyle>
    <tableStyle name="DRRHH-style" pivot="0" count="3">
      <tableStyleElement type="headerRow" dxfId="98"/>
      <tableStyleElement type="firstRowStripe" dxfId="97"/>
      <tableStyleElement type="secondRowStripe" dxfId="96"/>
    </tableStyle>
    <tableStyle name="DT-style" pivot="0" count="3">
      <tableStyleElement type="headerRow" dxfId="95"/>
      <tableStyleElement type="firstRowStripe" dxfId="94"/>
      <tableStyleElement type="secondRowStripe" dxfId="93"/>
    </tableStyle>
    <tableStyle name="DF-style" pivot="0" count="3">
      <tableStyleElement type="headerRow" dxfId="92"/>
      <tableStyleElement type="firstRowStripe" dxfId="91"/>
      <tableStyleElement type="secondRowStripe" dxfId="90"/>
    </tableStyle>
    <tableStyle name="DA-style" pivot="0" count="3">
      <tableStyleElement type="headerRow" dxfId="89"/>
      <tableStyleElement type="firstRowStripe" dxfId="88"/>
      <tableStyleElement type="secondRowStripe" dxfId="87"/>
    </tableStyle>
    <tableStyle name="D. TIC-style" pivot="0" count="3">
      <tableStyleElement type="headerRow" dxfId="86"/>
      <tableStyleElement type="firstRowStripe" dxfId="85"/>
      <tableStyleElement type="secondRowStripe" dxfId="84"/>
    </tableStyle>
    <tableStyle name="DCalidad A-style" pivot="0" count="3">
      <tableStyleElement type="headerRow" dxfId="83"/>
      <tableStyleElement type="firstRowStripe" dxfId="82"/>
      <tableStyleElement type="secondRowStripe" dxfId="81"/>
    </tableStyle>
    <tableStyle name="DDProv.-style" pivot="0" count="3">
      <tableStyleElement type="headerRow" dxfId="80"/>
      <tableStyleElement type="firstRowStripe" dxfId="79"/>
      <tableStyleElement type="secondRowStripe" dxfId="78"/>
    </tableStyle>
    <tableStyle name="D.ING-style" pivot="0" count="3">
      <tableStyleElement type="headerRow" dxfId="77"/>
      <tableStyleElement type="firstRowStripe" dxfId="76"/>
      <tableStyleElement type="secondRowStripe" dxfId="75"/>
    </tableStyle>
    <tableStyle name="D.Opaciones-style" pivot="0" count="3">
      <tableStyleElement type="headerRow" dxfId="74"/>
      <tableStyleElement type="firstRowStripe" dxfId="73"/>
      <tableStyleElement type="secondRowStripe" dxfId="72"/>
    </tableStyle>
    <tableStyle name="DSFO-style" pivot="0" count="3">
      <tableStyleElement type="headerRow" dxfId="71"/>
      <tableStyleElement type="firstRowStripe" dxfId="70"/>
      <tableStyleElement type="secondRowStripe" dxfId="69"/>
    </tableStyle>
    <tableStyle name="Dpt. Comun.-style" pivot="0" count="3">
      <tableStyleElement type="headerRow" dxfId="68"/>
      <tableStyleElement type="firstRowStripe" dxfId="67"/>
      <tableStyleElement type="secondRowStripe" dxfId="66"/>
    </tableStyle>
    <tableStyle name="Dpto. Estadística-style" pivot="0" count="3">
      <tableStyleElement type="headerRow" dxfId="65"/>
      <tableStyleElement type="firstRowStripe" dxfId="64"/>
      <tableStyleElement type="secondRowStripe" dxfId="63"/>
    </tableStyle>
    <tableStyle name="Dpto. Jurídico-style" pivot="0" count="3">
      <tableStyleElement type="headerRow" dxfId="62"/>
      <tableStyleElement type="firstRowStripe" dxfId="61"/>
      <tableStyleElement type="secondRowStripe" dxfId="60"/>
    </tableStyle>
    <tableStyle name="OAI-style" pivot="0" count="3">
      <tableStyleElement type="headerRow" dxfId="59"/>
      <tableStyleElement type="firstRowStripe" dxfId="58"/>
      <tableStyleElement type="secondRowStripe" dxfId="57"/>
    </tableStyle>
    <tableStyle name="Dpto. Rev. Cont.-style" pivot="0" count="3">
      <tableStyleElement type="headerRow" dxfId="56"/>
      <tableStyleElement type="firstRowStripe" dxfId="55"/>
      <tableStyleElement type="secondRowStripe" dxfId="54"/>
    </tableStyle>
    <tableStyle name="Of. Eq. G-style" pivot="0" count="3">
      <tableStyleElement type="headerRow" dxfId="53"/>
      <tableStyleElement type="firstRowStripe" dxfId="52"/>
      <tableStyleElement type="secondRowStripe" dxfId="51"/>
    </tableStyle>
    <tableStyle name="Comite Etica-style" pivot="0" count="3">
      <tableStyleElement type="headerRow" dxfId="50"/>
      <tableStyleElement type="firstRowStripe" dxfId="49"/>
      <tableStyleElement type="secondRowStripe" dxfId="48"/>
    </tableStyle>
    <tableStyle name="PACC 2023-style" pivot="0" count="3">
      <tableStyleElement type="headerRow" dxfId="47"/>
      <tableStyleElement type="firstRowStripe" dxfId="46"/>
      <tableStyleElement type="secondRowStripe" dxfId="45"/>
    </tableStyle>
    <tableStyle name="NUEVOS-style" pivot="0" count="2">
      <tableStyleElement type="firstRowStripe" dxfId="44"/>
      <tableStyleElement type="secondRowStripe" dxfId="43"/>
    </tableStyle>
    <tableStyle name="TIC-style" pivot="0" count="3">
      <tableStyleElement type="headerRow" dxfId="42"/>
      <tableStyleElement type="firstRowStripe" dxfId="41"/>
      <tableStyleElement type="secondRowStripe" dxfId="40"/>
    </tableStyle>
    <tableStyle name="Dir Adm-style" pivot="0" count="3">
      <tableStyleElement type="headerRow" dxfId="39"/>
      <tableStyleElement type="firstRowStripe" dxfId="38"/>
      <tableStyleElement type="secondRowStripe" dxfId="37"/>
    </tableStyle>
    <tableStyle name="Comunicaciones-style" pivot="0" count="3">
      <tableStyleElement type="headerRow" dxfId="36"/>
      <tableStyleElement type="firstRowStripe" dxfId="35"/>
      <tableStyleElement type="secondRowStripe" dxfId="34"/>
    </tableStyle>
    <tableStyle name="Donacion 20MM-style" pivot="0" count="3">
      <tableStyleElement type="headerRow" dxfId="33"/>
      <tableStyleElement type="firstRowStripe" dxfId="32"/>
      <tableStyleElement type="secondRowStripe" dxfId="31"/>
    </tableStyle>
  </tableStyles>
  <colors>
    <mruColors>
      <color rgb="FFEF8D4B"/>
      <color rgb="FF509BE0"/>
      <color rgb="FF5682DA"/>
      <color rgb="FFFF66FF"/>
      <color rgb="FF4CBAFE"/>
      <color rgb="FF1EA9FE"/>
      <color rgb="FF0194EF"/>
      <color rgb="FF7289FE"/>
      <color rgb="FF6A83FE"/>
      <color rgb="FF4C6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</xdr:colOff>
      <xdr:row>0</xdr:row>
      <xdr:rowOff>0</xdr:rowOff>
    </xdr:from>
    <xdr:to>
      <xdr:col>1</xdr:col>
      <xdr:colOff>1255032</xdr:colOff>
      <xdr:row>4</xdr:row>
      <xdr:rowOff>163285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77" t="18045" r="55652" b="68561"/>
        <a:stretch/>
      </xdr:blipFill>
      <xdr:spPr>
        <a:xfrm>
          <a:off x="27214" y="0"/>
          <a:ext cx="4653643" cy="979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sayra.baez/Downloads/Plantilla%20PACC%202023%20BM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RESUMEN PACC 2023"/>
      <sheetName val="PACC 2023"/>
    </sheetNames>
    <sheetDataSet>
      <sheetData sheetId="0"/>
      <sheetData sheetId="1"/>
      <sheetData sheetId="2">
        <row r="21">
          <cell r="K21">
            <v>0</v>
          </cell>
        </row>
        <row r="119">
          <cell r="K119">
            <v>144000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nuel González Martínez" id="{BC763BF9-E878-4B76-A75A-26510DF9B040}" userId="S::manuel.gonzalez@inapa.gob.do::4940f530-3afd-4c39-968b-e7841158f1d3" providerId="AD"/>
</personList>
</file>

<file path=xl/tables/table1.xml><?xml version="1.0" encoding="utf-8"?>
<table xmlns="http://schemas.openxmlformats.org/spreadsheetml/2006/main" id="20" name="Tabla1321124692321" displayName="Tabla1321124692321" ref="A11:N421" insertRowShift="1" totalsRowShown="0" headerRowDxfId="30" dataDxfId="29" totalsRowDxfId="28">
  <autoFilter ref="A11:N421"/>
  <sortState ref="A12:N2721">
    <sortCondition ref="A11:A1279"/>
  </sortState>
  <tableColumns count="14">
    <tableColumn id="1" name="CÓDIGO DEL CATÁLOGO DE BIENES Y SERVICIOS (CBS) " dataDxfId="27" totalsRowDxfId="26"/>
    <tableColumn id="2" name="DESCRIPCIÓN DE LA COMPRA O CONTRATACIÓN" dataDxfId="25" totalsRowDxfId="24"/>
    <tableColumn id="18" name="UNIDAD DE MEDIDA" dataDxfId="23" totalsRowDxfId="22"/>
    <tableColumn id="3" name="PRIMER TRIMESTRE" dataDxfId="21" totalsRowDxfId="20">
      <calculatedColumnFormula>+#REF!+#REF!+#REF!+#REF!+#REF!+#REF!+#REF!+#REF!+#REF!+#REF!+#REF!+#REF!+#REF!+#REF!+#REF!+#REF!+#REF!+#REF!+#REF!+#REF!+#REF!</calculatedColumnFormula>
    </tableColumn>
    <tableColumn id="4" name="SEGUNDO TRIMESTRE" dataDxfId="19" totalsRowDxfId="18">
      <calculatedColumnFormula>+#REF!+#REF!+#REF!+#REF!+#REF!+#REF!+#REF!+#REF!+#REF!+#REF!+#REF!+#REF!+#REF!+#REF!+#REF!+#REF!+#REF!+#REF!+#REF!+#REF!+#REF!</calculatedColumnFormula>
    </tableColumn>
    <tableColumn id="5" name="TERCER TRIMESTRE" dataDxfId="17" totalsRowDxfId="16">
      <calculatedColumnFormula>+#REF!+#REF!++#REF!+#REF!+#REF!+#REF!+#REF!+#REF!+#REF!+#REF!+#REF!+#REF!+#REF!+#REF!+#REF!+#REF!+#REF!+#REF!+#REF!+#REF!+#REF!</calculatedColumnFormula>
    </tableColumn>
    <tableColumn id="12" name="CUARTO TRIMESTRE" dataDxfId="15" totalsRowDxfId="14">
      <calculatedColumnFormula>+#REF!+#REF!+#REF!+#REF!+#REF!+#REF!+#REF!+#REF!+#REF!+#REF!+#REF!+#REF!+#REF!+#REF!+#REF!+#REF!+#REF!+#REF!+#REF!+#REF!+#REF!</calculatedColumnFormula>
    </tableColumn>
    <tableColumn id="7" name="CANTIDAD TOTAL" dataDxfId="13" totalsRowDxfId="12"/>
    <tableColumn id="20" name="PRECIO UNITARIO ESTIMADO" dataDxfId="11" totalsRowDxfId="10"/>
    <tableColumn id="6" name="COSTO TOTAL UNITARIO ESTIMADO" dataDxfId="9" totalsRowDxfId="8"/>
    <tableColumn id="10" name="COSTO TOTAL POR CÓDIGO DE CATÁLOGO DE BIENES Y SERVICIOS (CBS)" dataDxfId="7" totalsRowDxfId="6"/>
    <tableColumn id="14" name=" PROCEDIMIENTO DE SELECCIÓN " dataDxfId="5" totalsRowDxfId="4"/>
    <tableColumn id="17" name="FUENTE DE FINANCIAMIENTO" dataDxfId="3" totalsRowDxfId="2"/>
    <tableColumn id="9" name="TIPO DE EMPRESA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1"/>
  <sheetViews>
    <sheetView view="pageBreakPreview" zoomScale="150" zoomScaleNormal="120" zoomScaleSheetLayoutView="150" workbookViewId="0">
      <selection activeCell="F8" sqref="D1:F1048576"/>
    </sheetView>
  </sheetViews>
  <sheetFormatPr baseColWidth="10" defaultColWidth="14.453125" defaultRowHeight="14.5" x14ac:dyDescent="0.35"/>
  <cols>
    <col min="1" max="1" width="5" style="52" customWidth="1"/>
    <col min="2" max="2" width="63" style="222" customWidth="1"/>
    <col min="3" max="3" width="17.81640625" style="52" customWidth="1"/>
    <col min="4" max="4" width="15.81640625" style="52" customWidth="1"/>
    <col min="5" max="18" width="10.7265625" style="52" customWidth="1"/>
    <col min="19" max="16384" width="14.453125" style="52"/>
  </cols>
  <sheetData>
    <row r="1" spans="1:3" ht="21" customHeight="1" x14ac:dyDescent="0.35">
      <c r="A1" s="230"/>
      <c r="B1" s="230"/>
      <c r="C1" s="230"/>
    </row>
    <row r="2" spans="1:3" ht="15.65" customHeight="1" x14ac:dyDescent="0.45">
      <c r="A2" s="231"/>
      <c r="B2" s="231"/>
      <c r="C2" s="231"/>
    </row>
    <row r="3" spans="1:3" x14ac:dyDescent="0.35">
      <c r="B3" s="226"/>
      <c r="C3" s="53"/>
    </row>
    <row r="4" spans="1:3" ht="18.75" customHeight="1" x14ac:dyDescent="0.35">
      <c r="A4" s="232" t="s">
        <v>339</v>
      </c>
      <c r="B4" s="232"/>
      <c r="C4" s="232"/>
    </row>
    <row r="5" spans="1:3" ht="18.75" customHeight="1" x14ac:dyDescent="0.35">
      <c r="A5" s="232" t="s">
        <v>348</v>
      </c>
      <c r="B5" s="232"/>
      <c r="C5" s="232"/>
    </row>
    <row r="6" spans="1:3" x14ac:dyDescent="0.35">
      <c r="B6" s="226"/>
      <c r="C6" s="53"/>
    </row>
    <row r="7" spans="1:3" ht="29" x14ac:dyDescent="0.35">
      <c r="A7" s="218" t="s">
        <v>13</v>
      </c>
      <c r="B7" s="218" t="s">
        <v>0</v>
      </c>
      <c r="C7" s="228" t="s">
        <v>341</v>
      </c>
    </row>
    <row r="8" spans="1:3" ht="14.5" customHeight="1" x14ac:dyDescent="0.35">
      <c r="A8" s="219">
        <v>1</v>
      </c>
      <c r="B8" s="225" t="s">
        <v>1</v>
      </c>
      <c r="C8" s="220">
        <f>'PACC 2023'!K14</f>
        <v>129755299.19999999</v>
      </c>
    </row>
    <row r="9" spans="1:3" s="119" customFormat="1" x14ac:dyDescent="0.35">
      <c r="A9" s="219">
        <f>A8+1</f>
        <v>2</v>
      </c>
      <c r="B9" s="225" t="s">
        <v>347</v>
      </c>
      <c r="C9" s="220">
        <f>'PACC 2023'!K18</f>
        <v>45221652.120000005</v>
      </c>
    </row>
    <row r="10" spans="1:3" s="183" customFormat="1" x14ac:dyDescent="0.35">
      <c r="A10" s="219">
        <f t="shared" ref="A10:A46" si="0">A9+1</f>
        <v>3</v>
      </c>
      <c r="B10" s="225" t="s">
        <v>342</v>
      </c>
      <c r="C10" s="220">
        <f>'PACC 2023'!K20</f>
        <v>34892422.32</v>
      </c>
    </row>
    <row r="11" spans="1:3" s="134" customFormat="1" x14ac:dyDescent="0.35">
      <c r="A11" s="219">
        <f t="shared" si="0"/>
        <v>4</v>
      </c>
      <c r="B11" s="225" t="s">
        <v>2</v>
      </c>
      <c r="C11" s="220">
        <f>'PACC 2023'!K26</f>
        <v>42000000</v>
      </c>
    </row>
    <row r="12" spans="1:3" ht="31.5" customHeight="1" x14ac:dyDescent="0.35">
      <c r="A12" s="219">
        <f t="shared" si="0"/>
        <v>5</v>
      </c>
      <c r="B12" s="225" t="s">
        <v>3</v>
      </c>
      <c r="C12" s="220">
        <f>'PACC 2023'!K31</f>
        <v>12357939</v>
      </c>
    </row>
    <row r="13" spans="1:3" x14ac:dyDescent="0.35">
      <c r="A13" s="219">
        <f t="shared" si="0"/>
        <v>6</v>
      </c>
      <c r="B13" s="225" t="s">
        <v>14</v>
      </c>
      <c r="C13" s="220">
        <f>'PACC 2023'!K37</f>
        <v>2159126</v>
      </c>
    </row>
    <row r="14" spans="1:3" x14ac:dyDescent="0.35">
      <c r="A14" s="219">
        <f t="shared" si="0"/>
        <v>7</v>
      </c>
      <c r="B14" s="225" t="s">
        <v>15</v>
      </c>
      <c r="C14" s="220">
        <f>'PACC 2023'!K42</f>
        <v>5849373.6399999997</v>
      </c>
    </row>
    <row r="15" spans="1:3" x14ac:dyDescent="0.35">
      <c r="A15" s="219">
        <f t="shared" si="0"/>
        <v>8</v>
      </c>
      <c r="B15" s="225" t="s">
        <v>16</v>
      </c>
      <c r="C15" s="220">
        <f>+'[1]PACC 2023'!K119</f>
        <v>144000</v>
      </c>
    </row>
    <row r="16" spans="1:3" x14ac:dyDescent="0.35">
      <c r="A16" s="219">
        <f t="shared" si="0"/>
        <v>9</v>
      </c>
      <c r="B16" s="225" t="s">
        <v>17</v>
      </c>
      <c r="C16" s="220">
        <f>'PACC 2023'!K56</f>
        <v>180638295.68000001</v>
      </c>
    </row>
    <row r="17" spans="1:4" ht="20" customHeight="1" x14ac:dyDescent="0.35">
      <c r="A17" s="219">
        <f t="shared" si="0"/>
        <v>10</v>
      </c>
      <c r="B17" s="225" t="s">
        <v>4</v>
      </c>
      <c r="C17" s="220">
        <f>'PACC 2023'!K145</f>
        <v>6575545.4550000001</v>
      </c>
    </row>
    <row r="18" spans="1:4" s="183" customFormat="1" ht="20" customHeight="1" x14ac:dyDescent="0.35">
      <c r="A18" s="219">
        <f t="shared" si="0"/>
        <v>11</v>
      </c>
      <c r="B18" s="225" t="s">
        <v>456</v>
      </c>
      <c r="C18" s="220">
        <f>'PACC 2023'!K147</f>
        <v>10000</v>
      </c>
    </row>
    <row r="19" spans="1:4" ht="21" customHeight="1" x14ac:dyDescent="0.35">
      <c r="A19" s="219">
        <f t="shared" si="0"/>
        <v>12</v>
      </c>
      <c r="B19" s="225" t="s">
        <v>5</v>
      </c>
      <c r="C19" s="220">
        <f>'PACC 2023'!K150</f>
        <v>45120</v>
      </c>
    </row>
    <row r="20" spans="1:4" s="183" customFormat="1" ht="15.75" customHeight="1" x14ac:dyDescent="0.35">
      <c r="A20" s="219">
        <f t="shared" si="0"/>
        <v>13</v>
      </c>
      <c r="B20" s="225" t="s">
        <v>6</v>
      </c>
      <c r="C20" s="220">
        <f>'PACC 2023'!K174</f>
        <v>2851239.5839999998</v>
      </c>
    </row>
    <row r="21" spans="1:4" ht="24" customHeight="1" x14ac:dyDescent="0.35">
      <c r="A21" s="219">
        <f t="shared" si="0"/>
        <v>14</v>
      </c>
      <c r="B21" s="225" t="s">
        <v>23</v>
      </c>
      <c r="C21" s="220">
        <f>'PACC 2023'!K185</f>
        <v>6618893907</v>
      </c>
    </row>
    <row r="22" spans="1:4" ht="20" customHeight="1" x14ac:dyDescent="0.35">
      <c r="A22" s="219">
        <f t="shared" si="0"/>
        <v>15</v>
      </c>
      <c r="B22" s="225" t="s">
        <v>25</v>
      </c>
      <c r="C22" s="220">
        <f>'PACC 2023'!K214</f>
        <v>20248910</v>
      </c>
    </row>
    <row r="23" spans="1:4" ht="15.75" customHeight="1" x14ac:dyDescent="0.35">
      <c r="A23" s="219">
        <f t="shared" si="0"/>
        <v>16</v>
      </c>
      <c r="B23" s="225" t="s">
        <v>18</v>
      </c>
      <c r="C23" s="220">
        <f>'PACC 2023'!K284</f>
        <v>12431128</v>
      </c>
      <c r="D23" s="85"/>
    </row>
    <row r="24" spans="1:4" ht="15.75" customHeight="1" x14ac:dyDescent="0.35">
      <c r="A24" s="219">
        <f t="shared" si="0"/>
        <v>17</v>
      </c>
      <c r="B24" s="225" t="s">
        <v>7</v>
      </c>
      <c r="C24" s="220">
        <f>'PACC 2023'!K292</f>
        <v>2181805.08</v>
      </c>
    </row>
    <row r="25" spans="1:4" s="119" customFormat="1" ht="15.75" customHeight="1" x14ac:dyDescent="0.35">
      <c r="A25" s="219">
        <f t="shared" si="0"/>
        <v>18</v>
      </c>
      <c r="B25" s="225" t="s">
        <v>19</v>
      </c>
      <c r="C25" s="220">
        <f>'PACC 2023'!K296</f>
        <v>3849498.97</v>
      </c>
    </row>
    <row r="26" spans="1:4" ht="15.75" customHeight="1" x14ac:dyDescent="0.35">
      <c r="A26" s="219">
        <f t="shared" si="0"/>
        <v>19</v>
      </c>
      <c r="B26" s="225" t="s">
        <v>8</v>
      </c>
      <c r="C26" s="220">
        <f>'PACC 2023'!K300</f>
        <v>183047.5</v>
      </c>
    </row>
    <row r="27" spans="1:4" s="183" customFormat="1" ht="15.75" customHeight="1" x14ac:dyDescent="0.35">
      <c r="A27" s="219">
        <f t="shared" si="0"/>
        <v>20</v>
      </c>
      <c r="B27" s="225" t="s">
        <v>389</v>
      </c>
      <c r="C27" s="220">
        <f>'PACC 2023'!K303</f>
        <v>9480000</v>
      </c>
    </row>
    <row r="28" spans="1:4" s="119" customFormat="1" ht="15.75" customHeight="1" x14ac:dyDescent="0.35">
      <c r="A28" s="219">
        <f t="shared" si="0"/>
        <v>21</v>
      </c>
      <c r="B28" s="225" t="s">
        <v>9</v>
      </c>
      <c r="C28" s="220">
        <f>'PACC 2023'!K317</f>
        <v>2938326.1</v>
      </c>
    </row>
    <row r="29" spans="1:4" s="183" customFormat="1" ht="15.75" customHeight="1" x14ac:dyDescent="0.35">
      <c r="A29" s="219">
        <f t="shared" si="0"/>
        <v>22</v>
      </c>
      <c r="B29" s="225" t="s">
        <v>390</v>
      </c>
      <c r="C29" s="220">
        <f>'PACC 2023'!K319</f>
        <v>2800000</v>
      </c>
    </row>
    <row r="30" spans="1:4" ht="15.75" customHeight="1" x14ac:dyDescent="0.35">
      <c r="A30" s="219">
        <f t="shared" si="0"/>
        <v>23</v>
      </c>
      <c r="B30" s="225" t="s">
        <v>10</v>
      </c>
      <c r="C30" s="220">
        <f>'PACC 2023'!K322</f>
        <v>5100000</v>
      </c>
    </row>
    <row r="31" spans="1:4" s="183" customFormat="1" ht="15.75" customHeight="1" x14ac:dyDescent="0.35">
      <c r="A31" s="219">
        <f t="shared" si="0"/>
        <v>24</v>
      </c>
      <c r="B31" s="225" t="s">
        <v>455</v>
      </c>
      <c r="C31" s="220">
        <f>'PACC 2023'!K325</f>
        <v>16204680</v>
      </c>
    </row>
    <row r="32" spans="1:4" ht="15.75" customHeight="1" x14ac:dyDescent="0.35">
      <c r="A32" s="219">
        <f t="shared" si="0"/>
        <v>25</v>
      </c>
      <c r="B32" s="225" t="s">
        <v>11</v>
      </c>
      <c r="C32" s="220">
        <f>'PACC 2023'!K329</f>
        <v>14000000</v>
      </c>
      <c r="D32" s="85">
        <v>168000000</v>
      </c>
    </row>
    <row r="33" spans="1:4" s="183" customFormat="1" ht="15.75" customHeight="1" x14ac:dyDescent="0.35">
      <c r="A33" s="219">
        <f t="shared" si="0"/>
        <v>26</v>
      </c>
      <c r="B33" s="225" t="s">
        <v>431</v>
      </c>
      <c r="C33" s="220">
        <f>'PACC 2023'!K353</f>
        <v>1958409.4</v>
      </c>
      <c r="D33" s="85"/>
    </row>
    <row r="34" spans="1:4" ht="15.75" customHeight="1" x14ac:dyDescent="0.35">
      <c r="A34" s="219">
        <f t="shared" si="0"/>
        <v>27</v>
      </c>
      <c r="B34" s="225" t="s">
        <v>21</v>
      </c>
      <c r="C34" s="220">
        <f>'PACC 2023'!K386</f>
        <v>1436414.1</v>
      </c>
      <c r="D34" s="85">
        <f>(25+40+106+28)*1000000</f>
        <v>199000000</v>
      </c>
    </row>
    <row r="35" spans="1:4" x14ac:dyDescent="0.35">
      <c r="A35" s="219">
        <f t="shared" si="0"/>
        <v>28</v>
      </c>
      <c r="B35" s="225" t="s">
        <v>320</v>
      </c>
      <c r="C35" s="220">
        <f>'PACC 2023'!K389</f>
        <v>363000</v>
      </c>
      <c r="D35" s="125">
        <f>D32+D34</f>
        <v>367000000</v>
      </c>
    </row>
    <row r="36" spans="1:4" s="183" customFormat="1" x14ac:dyDescent="0.35">
      <c r="A36" s="219">
        <f t="shared" si="0"/>
        <v>29</v>
      </c>
      <c r="B36" s="225" t="s">
        <v>392</v>
      </c>
      <c r="C36" s="220">
        <f>'PACC 2023'!K391</f>
        <v>60000</v>
      </c>
      <c r="D36" s="181"/>
    </row>
    <row r="37" spans="1:4" s="183" customFormat="1" x14ac:dyDescent="0.35">
      <c r="A37" s="219">
        <f t="shared" si="0"/>
        <v>30</v>
      </c>
      <c r="B37" s="225" t="s">
        <v>20</v>
      </c>
      <c r="C37" s="220">
        <f>'PACC 2023'!K393</f>
        <v>22000</v>
      </c>
      <c r="D37" s="181"/>
    </row>
    <row r="38" spans="1:4" s="183" customFormat="1" x14ac:dyDescent="0.35">
      <c r="A38" s="219">
        <f t="shared" si="0"/>
        <v>31</v>
      </c>
      <c r="B38" s="225" t="s">
        <v>391</v>
      </c>
      <c r="C38" s="220">
        <f>'PACC 2023'!K395</f>
        <v>51200</v>
      </c>
      <c r="D38" s="181"/>
    </row>
    <row r="39" spans="1:4" ht="24" customHeight="1" x14ac:dyDescent="0.35">
      <c r="A39" s="219">
        <f t="shared" si="0"/>
        <v>32</v>
      </c>
      <c r="B39" s="225" t="s">
        <v>307</v>
      </c>
      <c r="C39" s="220">
        <f>'PACC 2023'!K406</f>
        <v>14584500</v>
      </c>
      <c r="D39" s="125">
        <f>+D35+3900000+98000000</f>
        <v>468900000</v>
      </c>
    </row>
    <row r="40" spans="1:4" s="183" customFormat="1" ht="28.5" customHeight="1" x14ac:dyDescent="0.35">
      <c r="A40" s="219">
        <f t="shared" si="0"/>
        <v>33</v>
      </c>
      <c r="B40" s="225" t="s">
        <v>315</v>
      </c>
      <c r="C40" s="220">
        <f>'PACC 2023'!K408</f>
        <v>3500000</v>
      </c>
    </row>
    <row r="41" spans="1:4" s="183" customFormat="1" x14ac:dyDescent="0.35">
      <c r="A41" s="219">
        <f t="shared" si="0"/>
        <v>34</v>
      </c>
      <c r="B41" s="225" t="s">
        <v>399</v>
      </c>
      <c r="C41" s="220">
        <f>'PACC 2023'!K410</f>
        <v>14630460</v>
      </c>
    </row>
    <row r="42" spans="1:4" s="183" customFormat="1" ht="15.75" customHeight="1" x14ac:dyDescent="0.35">
      <c r="A42" s="219">
        <f t="shared" si="0"/>
        <v>35</v>
      </c>
      <c r="B42" s="225" t="s">
        <v>334</v>
      </c>
      <c r="C42" s="220">
        <f>'PACC 2023'!K412</f>
        <v>25000000</v>
      </c>
    </row>
    <row r="43" spans="1:4" s="119" customFormat="1" ht="15.75" customHeight="1" x14ac:dyDescent="0.35">
      <c r="A43" s="219">
        <f t="shared" si="0"/>
        <v>36</v>
      </c>
      <c r="B43" s="225" t="s">
        <v>22</v>
      </c>
      <c r="C43" s="220">
        <f>+'PACC 2023'!K414</f>
        <v>1998491.61</v>
      </c>
    </row>
    <row r="44" spans="1:4" s="88" customFormat="1" ht="19.5" customHeight="1" x14ac:dyDescent="0.35">
      <c r="A44" s="219">
        <f t="shared" si="0"/>
        <v>37</v>
      </c>
      <c r="B44" s="225" t="str">
        <f>'PACC 2023'!A415</f>
        <v>83112503 - Derechos de paso para el transito por sistemas de semicircuitos</v>
      </c>
      <c r="C44" s="220">
        <f>'PACC 2023'!K416</f>
        <v>2600000</v>
      </c>
      <c r="D44" s="88">
        <f>25+106</f>
        <v>131</v>
      </c>
    </row>
    <row r="45" spans="1:4" s="183" customFormat="1" ht="19.5" customHeight="1" x14ac:dyDescent="0.35">
      <c r="A45" s="219">
        <f t="shared" si="0"/>
        <v>38</v>
      </c>
      <c r="B45" s="225" t="s">
        <v>397</v>
      </c>
      <c r="C45" s="220">
        <f>'PACC 2023'!K418</f>
        <v>29400</v>
      </c>
    </row>
    <row r="46" spans="1:4" s="119" customFormat="1" ht="19.5" customHeight="1" x14ac:dyDescent="0.35">
      <c r="A46" s="219">
        <f t="shared" si="0"/>
        <v>39</v>
      </c>
      <c r="B46" s="225" t="str">
        <f>'PACC 2023'!A419</f>
        <v>2513 - Aeronaves</v>
      </c>
      <c r="C46" s="220">
        <f>'PACC 2023'!K420</f>
        <v>101000</v>
      </c>
    </row>
    <row r="47" spans="1:4" ht="15.75" customHeight="1" x14ac:dyDescent="0.35">
      <c r="A47" s="223"/>
      <c r="B47" s="227" t="s">
        <v>12</v>
      </c>
      <c r="C47" s="224">
        <f>SUM(C8:C46)</f>
        <v>7237146190.7589998</v>
      </c>
    </row>
    <row r="48" spans="1:4" ht="15.75" customHeight="1" x14ac:dyDescent="0.35">
      <c r="C48" s="54"/>
    </row>
    <row r="49" spans="1:3" ht="15.75" customHeight="1" x14ac:dyDescent="0.35"/>
    <row r="50" spans="1:3" ht="26.5" customHeight="1" x14ac:dyDescent="0.35">
      <c r="A50" s="229" t="s">
        <v>386</v>
      </c>
      <c r="B50" s="229"/>
      <c r="C50" s="229"/>
    </row>
    <row r="51" spans="1:3" ht="15.75" customHeight="1" x14ac:dyDescent="0.35">
      <c r="A51" s="233" t="s">
        <v>384</v>
      </c>
      <c r="B51" s="233"/>
      <c r="C51" s="233"/>
    </row>
    <row r="52" spans="1:3" ht="15.75" customHeight="1" x14ac:dyDescent="0.35">
      <c r="A52" s="229" t="s">
        <v>385</v>
      </c>
      <c r="B52" s="229"/>
      <c r="C52" s="229"/>
    </row>
    <row r="53" spans="1:3" ht="15.75" customHeight="1" x14ac:dyDescent="0.35"/>
    <row r="54" spans="1:3" ht="15.75" customHeight="1" x14ac:dyDescent="0.35"/>
    <row r="55" spans="1:3" ht="15.75" customHeight="1" x14ac:dyDescent="0.35"/>
    <row r="56" spans="1:3" ht="15.75" customHeight="1" x14ac:dyDescent="0.35"/>
    <row r="57" spans="1:3" ht="15.75" customHeight="1" x14ac:dyDescent="0.35"/>
    <row r="58" spans="1:3" ht="15.75" customHeight="1" x14ac:dyDescent="0.35"/>
    <row r="59" spans="1:3" ht="15.75" customHeight="1" x14ac:dyDescent="0.35"/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</sheetData>
  <mergeCells count="7">
    <mergeCell ref="A1:C1"/>
    <mergeCell ref="A2:C2"/>
    <mergeCell ref="A4:C4"/>
    <mergeCell ref="A5:C5"/>
    <mergeCell ref="A50:C50"/>
    <mergeCell ref="A52:C52"/>
    <mergeCell ref="A51:C51"/>
  </mergeCells>
  <printOptions horizontalCentered="1"/>
  <pageMargins left="0.7" right="0.7" top="0.75" bottom="0.75" header="0.3" footer="0.3"/>
  <pageSetup scale="65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25"/>
  <sheetViews>
    <sheetView tabSelected="1" view="pageBreakPreview" zoomScale="90" zoomScaleNormal="70" zoomScaleSheetLayoutView="90" workbookViewId="0">
      <selection activeCell="B20" sqref="B20"/>
    </sheetView>
  </sheetViews>
  <sheetFormatPr baseColWidth="10" defaultColWidth="11.453125" defaultRowHeight="15.5" x14ac:dyDescent="0.35"/>
  <cols>
    <col min="1" max="1" width="51.81640625" style="19" customWidth="1"/>
    <col min="2" max="2" width="66" style="19" customWidth="1"/>
    <col min="3" max="3" width="12" style="18" customWidth="1"/>
    <col min="4" max="4" width="11.7265625" style="18" customWidth="1"/>
    <col min="5" max="5" width="13.1796875" style="18" customWidth="1"/>
    <col min="6" max="6" width="12.26953125" style="18" customWidth="1"/>
    <col min="7" max="7" width="11.81640625" style="18" customWidth="1"/>
    <col min="8" max="8" width="13.453125" style="18" customWidth="1"/>
    <col min="9" max="9" width="20.453125" style="19" customWidth="1"/>
    <col min="10" max="10" width="22.453125" style="19" customWidth="1"/>
    <col min="11" max="11" width="21.7265625" style="19" customWidth="1"/>
    <col min="12" max="12" width="32.1796875" style="19" hidden="1" customWidth="1"/>
    <col min="13" max="13" width="26.81640625" style="19" hidden="1" customWidth="1"/>
    <col min="14" max="14" width="18.54296875" style="18" hidden="1" customWidth="1"/>
    <col min="15" max="15" width="0" style="19" hidden="1" customWidth="1"/>
    <col min="16" max="16" width="19.1796875" style="19" customWidth="1"/>
    <col min="17" max="17" width="20" style="19" customWidth="1"/>
    <col min="18" max="16384" width="11.453125" style="19"/>
  </cols>
  <sheetData>
    <row r="2" spans="1:16" x14ac:dyDescent="0.35">
      <c r="A2" s="20"/>
      <c r="H2" s="17"/>
      <c r="I2" s="7"/>
      <c r="J2" s="21"/>
      <c r="M2" s="20" t="s">
        <v>27</v>
      </c>
      <c r="N2" s="4"/>
    </row>
    <row r="3" spans="1:16" x14ac:dyDescent="0.35">
      <c r="A3" s="235"/>
      <c r="D3" s="18" t="s">
        <v>213</v>
      </c>
      <c r="H3" s="17"/>
      <c r="I3" s="7"/>
      <c r="J3" s="22"/>
      <c r="N3" s="4"/>
    </row>
    <row r="4" spans="1:16" x14ac:dyDescent="0.35">
      <c r="A4" s="23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6" ht="23.15" customHeight="1" x14ac:dyDescent="0.35">
      <c r="A5" s="235"/>
      <c r="I5" s="23"/>
    </row>
    <row r="6" spans="1:16" x14ac:dyDescent="0.35">
      <c r="A6" s="236" t="s">
        <v>459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6" ht="19.5" customHeight="1" x14ac:dyDescent="0.35">
      <c r="A7" s="1" t="s">
        <v>339</v>
      </c>
      <c r="B7" s="2"/>
    </row>
    <row r="8" spans="1:16" ht="11.25" customHeight="1" x14ac:dyDescent="0.35"/>
    <row r="9" spans="1:16" hidden="1" x14ac:dyDescent="0.35">
      <c r="C9" s="19"/>
      <c r="D9" s="19"/>
      <c r="E9" s="19"/>
      <c r="F9" s="19"/>
      <c r="G9" s="19"/>
      <c r="H9" s="19"/>
      <c r="N9" s="19"/>
    </row>
    <row r="10" spans="1:16" ht="16" thickBot="1" x14ac:dyDescent="0.4">
      <c r="C10" s="19"/>
      <c r="D10" s="237" t="s">
        <v>28</v>
      </c>
      <c r="E10" s="237"/>
      <c r="F10" s="237"/>
      <c r="G10" s="237"/>
      <c r="H10" s="19"/>
      <c r="N10" s="19"/>
    </row>
    <row r="11" spans="1:16" ht="72.650000000000006" customHeight="1" x14ac:dyDescent="0.35">
      <c r="A11" s="24" t="s">
        <v>0</v>
      </c>
      <c r="B11" s="24" t="s">
        <v>29</v>
      </c>
      <c r="C11" s="24" t="s">
        <v>30</v>
      </c>
      <c r="D11" s="25" t="s">
        <v>31</v>
      </c>
      <c r="E11" s="25" t="s">
        <v>32</v>
      </c>
      <c r="F11" s="25" t="s">
        <v>33</v>
      </c>
      <c r="G11" s="25" t="s">
        <v>34</v>
      </c>
      <c r="H11" s="24" t="s">
        <v>35</v>
      </c>
      <c r="I11" s="24" t="s">
        <v>36</v>
      </c>
      <c r="J11" s="24" t="s">
        <v>37</v>
      </c>
      <c r="K11" s="24" t="s">
        <v>38</v>
      </c>
      <c r="L11" s="26" t="s">
        <v>39</v>
      </c>
      <c r="M11" s="27" t="s">
        <v>40</v>
      </c>
      <c r="N11" s="28" t="s">
        <v>41</v>
      </c>
    </row>
    <row r="12" spans="1:16" s="52" customFormat="1" ht="36" customHeight="1" x14ac:dyDescent="0.35">
      <c r="A12" s="55" t="s">
        <v>1</v>
      </c>
      <c r="B12" s="55" t="s">
        <v>42</v>
      </c>
      <c r="C12" s="56" t="s">
        <v>43</v>
      </c>
      <c r="D12" s="57">
        <v>688</v>
      </c>
      <c r="E12" s="57"/>
      <c r="F12" s="57">
        <v>375</v>
      </c>
      <c r="G12" s="57">
        <v>375</v>
      </c>
      <c r="H12" s="57">
        <f>SUM(Tabla1321124692321[[#This Row],[PRIMER TRIMESTRE]:[CUARTO TRIMESTRE]])</f>
        <v>1438</v>
      </c>
      <c r="I12" s="58">
        <v>79598.399999999994</v>
      </c>
      <c r="J12" s="59">
        <f>Tabla1321124692321[[#This Row],[PRECIO UNITARIO ESTIMADO]]*Tabla1321124692321[[#This Row],[CANTIDAD TOTAL]]</f>
        <v>114462499.19999999</v>
      </c>
      <c r="K12" s="60"/>
      <c r="L12" s="55"/>
      <c r="M12" s="55"/>
      <c r="N12" s="56"/>
      <c r="O12" s="61"/>
      <c r="P12" s="61"/>
    </row>
    <row r="13" spans="1:16" s="52" customFormat="1" ht="15.75" customHeight="1" x14ac:dyDescent="0.35">
      <c r="A13" s="55" t="s">
        <v>1</v>
      </c>
      <c r="B13" s="55" t="s">
        <v>49</v>
      </c>
      <c r="C13" s="56" t="s">
        <v>43</v>
      </c>
      <c r="D13" s="62">
        <v>500</v>
      </c>
      <c r="E13" s="62"/>
      <c r="F13" s="62">
        <v>250</v>
      </c>
      <c r="G13" s="62">
        <v>250</v>
      </c>
      <c r="H13" s="57">
        <f>SUM(Tabla1321124692321[[#This Row],[PRIMER TRIMESTRE]:[CUARTO TRIMESTRE]])</f>
        <v>1000</v>
      </c>
      <c r="I13" s="58">
        <v>15292.8</v>
      </c>
      <c r="J13" s="59">
        <f>Tabla1321124692321[[#This Row],[PRECIO UNITARIO ESTIMADO]]*Tabla1321124692321[[#This Row],[CANTIDAD TOTAL]]</f>
        <v>15292800</v>
      </c>
      <c r="K13" s="60"/>
      <c r="L13" s="55"/>
      <c r="M13" s="55"/>
      <c r="N13" s="56"/>
      <c r="O13" s="61"/>
      <c r="P13" s="61"/>
    </row>
    <row r="14" spans="1:16" s="119" customFormat="1" ht="15.75" customHeight="1" x14ac:dyDescent="0.35">
      <c r="A14" s="123" t="s">
        <v>1</v>
      </c>
      <c r="B14" s="64"/>
      <c r="C14" s="64"/>
      <c r="D14" s="65"/>
      <c r="E14" s="65"/>
      <c r="F14" s="65"/>
      <c r="G14" s="65"/>
      <c r="H14" s="65"/>
      <c r="I14" s="66"/>
      <c r="J14" s="67"/>
      <c r="K14" s="68">
        <f>SUM(J12:J13)</f>
        <v>129755299.19999999</v>
      </c>
      <c r="L14" s="64"/>
      <c r="M14" s="64"/>
      <c r="N14" s="64"/>
      <c r="O14" s="61"/>
      <c r="P14" s="61"/>
    </row>
    <row r="15" spans="1:16" s="52" customFormat="1" ht="15.75" customHeight="1" x14ac:dyDescent="0.35">
      <c r="A15" s="55" t="s">
        <v>347</v>
      </c>
      <c r="B15" s="55" t="s">
        <v>45</v>
      </c>
      <c r="C15" s="56" t="s">
        <v>46</v>
      </c>
      <c r="D15" s="62">
        <v>13</v>
      </c>
      <c r="E15" s="62"/>
      <c r="F15" s="62">
        <v>8</v>
      </c>
      <c r="G15" s="62">
        <v>9</v>
      </c>
      <c r="H15" s="57">
        <f>SUM(Tabla1321124692321[[#This Row],[PRIMER TRIMESTRE]:[CUARTO TRIMESTRE]])</f>
        <v>30</v>
      </c>
      <c r="I15" s="58">
        <v>34072.5</v>
      </c>
      <c r="J15" s="59">
        <f>Tabla1321124692321[[#This Row],[PRECIO UNITARIO ESTIMADO]]*Tabla1321124692321[[#This Row],[CANTIDAD TOTAL]]</f>
        <v>1022175</v>
      </c>
      <c r="K15" s="60"/>
      <c r="L15" s="55"/>
      <c r="M15" s="55"/>
      <c r="N15" s="56"/>
      <c r="O15" s="61"/>
      <c r="P15" s="61"/>
    </row>
    <row r="16" spans="1:16" s="52" customFormat="1" ht="15.75" customHeight="1" x14ac:dyDescent="0.35">
      <c r="A16" s="55" t="s">
        <v>347</v>
      </c>
      <c r="B16" s="55" t="s">
        <v>47</v>
      </c>
      <c r="C16" s="56" t="s">
        <v>48</v>
      </c>
      <c r="D16" s="57">
        <v>12000</v>
      </c>
      <c r="E16" s="57"/>
      <c r="F16" s="57">
        <v>6000</v>
      </c>
      <c r="G16" s="57">
        <v>6000</v>
      </c>
      <c r="H16" s="57">
        <f>SUM(Tabla1321124692321[[#This Row],[PRIMER TRIMESTRE]:[CUARTO TRIMESTRE]])</f>
        <v>24000</v>
      </c>
      <c r="I16" s="58">
        <v>1825.5673800000002</v>
      </c>
      <c r="J16" s="59">
        <f>Tabla1321124692321[[#This Row],[PRECIO UNITARIO ESTIMADO]]*Tabla1321124692321[[#This Row],[CANTIDAD TOTAL]]</f>
        <v>43813617.120000005</v>
      </c>
      <c r="K16" s="60"/>
      <c r="L16" s="55"/>
      <c r="M16" s="55"/>
      <c r="N16" s="56"/>
      <c r="O16" s="61"/>
      <c r="P16" s="61"/>
    </row>
    <row r="17" spans="1:16" s="52" customFormat="1" ht="15.75" customHeight="1" x14ac:dyDescent="0.35">
      <c r="A17" s="55" t="s">
        <v>347</v>
      </c>
      <c r="B17" s="55" t="s">
        <v>322</v>
      </c>
      <c r="C17" s="56" t="s">
        <v>323</v>
      </c>
      <c r="D17" s="62">
        <v>5</v>
      </c>
      <c r="E17" s="62"/>
      <c r="F17" s="62"/>
      <c r="G17" s="62"/>
      <c r="H17" s="57">
        <f>SUM(Tabla1321124692321[[#This Row],[PRIMER TRIMESTRE]:[CUARTO TRIMESTRE]])</f>
        <v>5</v>
      </c>
      <c r="I17" s="58">
        <f>(1090*60)*1.18</f>
        <v>77172</v>
      </c>
      <c r="J17" s="59">
        <f>Tabla1321124692321[[#This Row],[PRECIO UNITARIO ESTIMADO]]*Tabla1321124692321[[#This Row],[CANTIDAD TOTAL]]</f>
        <v>385860</v>
      </c>
      <c r="K17" s="60"/>
      <c r="L17" s="55"/>
      <c r="M17" s="55"/>
      <c r="N17" s="56"/>
      <c r="O17" s="61"/>
      <c r="P17" s="61"/>
    </row>
    <row r="18" spans="1:16" s="52" customFormat="1" ht="15.75" customHeight="1" x14ac:dyDescent="0.35">
      <c r="A18" s="63" t="s">
        <v>347</v>
      </c>
      <c r="B18" s="64"/>
      <c r="C18" s="64"/>
      <c r="D18" s="65"/>
      <c r="E18" s="65"/>
      <c r="F18" s="65"/>
      <c r="G18" s="65"/>
      <c r="H18" s="65"/>
      <c r="I18" s="66"/>
      <c r="J18" s="67"/>
      <c r="K18" s="124">
        <f>SUM(J15:J17)</f>
        <v>45221652.120000005</v>
      </c>
      <c r="L18" s="64"/>
      <c r="M18" s="64"/>
      <c r="N18" s="64"/>
      <c r="O18" s="61"/>
      <c r="P18" s="61"/>
    </row>
    <row r="19" spans="1:16" s="183" customFormat="1" ht="15.75" customHeight="1" x14ac:dyDescent="0.35">
      <c r="A19" s="55" t="s">
        <v>342</v>
      </c>
      <c r="B19" s="55" t="s">
        <v>44</v>
      </c>
      <c r="C19" s="121" t="s">
        <v>396</v>
      </c>
      <c r="D19" s="62">
        <v>966</v>
      </c>
      <c r="E19" s="62"/>
      <c r="F19" s="62">
        <v>483</v>
      </c>
      <c r="G19" s="62">
        <v>483</v>
      </c>
      <c r="H19" s="57">
        <f>SUM(Tabla1321124692321[[#This Row],[PRIMER TRIMESTRE]:[CUARTO TRIMESTRE]])</f>
        <v>1932</v>
      </c>
      <c r="I19" s="58">
        <v>18060.259999999998</v>
      </c>
      <c r="J19" s="59">
        <f>Tabla1321124692321[[#This Row],[PRECIO UNITARIO ESTIMADO]]*Tabla1321124692321[[#This Row],[CANTIDAD TOTAL]]</f>
        <v>34892422.32</v>
      </c>
      <c r="K19" s="60"/>
      <c r="L19" s="55"/>
      <c r="M19" s="55"/>
      <c r="N19" s="56"/>
      <c r="O19" s="61"/>
      <c r="P19" s="61"/>
    </row>
    <row r="20" spans="1:16" s="183" customFormat="1" ht="15.75" customHeight="1" x14ac:dyDescent="0.35">
      <c r="A20" s="123" t="s">
        <v>342</v>
      </c>
      <c r="B20" s="64"/>
      <c r="C20" s="64"/>
      <c r="D20" s="65"/>
      <c r="E20" s="65"/>
      <c r="F20" s="65"/>
      <c r="G20" s="65"/>
      <c r="H20" s="65"/>
      <c r="I20" s="66"/>
      <c r="J20" s="67"/>
      <c r="K20" s="124">
        <f>SUM(J19)</f>
        <v>34892422.32</v>
      </c>
      <c r="L20" s="64"/>
      <c r="M20" s="64"/>
      <c r="N20" s="64"/>
      <c r="O20" s="61"/>
      <c r="P20" s="61"/>
    </row>
    <row r="21" spans="1:16" s="119" customFormat="1" ht="15.75" customHeight="1" x14ac:dyDescent="0.35">
      <c r="A21" s="132" t="s">
        <v>2</v>
      </c>
      <c r="B21" s="142" t="s">
        <v>311</v>
      </c>
      <c r="C21" s="138" t="s">
        <v>50</v>
      </c>
      <c r="D21" s="139">
        <v>40000</v>
      </c>
      <c r="E21" s="62"/>
      <c r="F21" s="62"/>
      <c r="G21" s="62"/>
      <c r="H21" s="57">
        <f>SUM(Tabla1321124692321[[#This Row],[PRIMER TRIMESTRE]:[CUARTO TRIMESTRE]])</f>
        <v>40000</v>
      </c>
      <c r="I21" s="58">
        <v>250</v>
      </c>
      <c r="J21" s="59">
        <f>Tabla1321124692321[[#This Row],[PRECIO UNITARIO ESTIMADO]]*Tabla1321124692321[[#This Row],[CANTIDAD TOTAL]]</f>
        <v>10000000</v>
      </c>
      <c r="K21" s="60"/>
      <c r="L21" s="55"/>
      <c r="M21" s="55"/>
      <c r="N21" s="56"/>
      <c r="O21" s="61"/>
      <c r="P21" s="61"/>
    </row>
    <row r="22" spans="1:16" s="134" customFormat="1" ht="15.75" customHeight="1" x14ac:dyDescent="0.35">
      <c r="A22" s="135" t="s">
        <v>2</v>
      </c>
      <c r="B22" s="149" t="s">
        <v>52</v>
      </c>
      <c r="C22" s="145" t="s">
        <v>50</v>
      </c>
      <c r="D22" s="147">
        <v>20000</v>
      </c>
      <c r="E22" s="140"/>
      <c r="F22" s="140"/>
      <c r="G22" s="140"/>
      <c r="H22" s="57">
        <f>SUM(Tabla1321124692321[[#This Row],[PRIMER TRIMESTRE]:[CUARTO TRIMESTRE]])</f>
        <v>20000</v>
      </c>
      <c r="I22" s="137">
        <v>350</v>
      </c>
      <c r="J22" s="59">
        <f>Tabla1321124692321[[#This Row],[PRECIO UNITARIO ESTIMADO]]*Tabla1321124692321[[#This Row],[CANTIDAD TOTAL]]</f>
        <v>7000000</v>
      </c>
      <c r="K22" s="141"/>
      <c r="L22" s="135"/>
      <c r="M22" s="135"/>
      <c r="N22" s="138"/>
      <c r="O22" s="61"/>
      <c r="P22" s="61"/>
    </row>
    <row r="23" spans="1:16" s="119" customFormat="1" ht="15.75" customHeight="1" x14ac:dyDescent="0.35">
      <c r="A23" s="133" t="s">
        <v>2</v>
      </c>
      <c r="B23" s="136" t="s">
        <v>53</v>
      </c>
      <c r="C23" s="138" t="s">
        <v>43</v>
      </c>
      <c r="D23" s="139">
        <v>5000</v>
      </c>
      <c r="E23" s="62"/>
      <c r="F23" s="62"/>
      <c r="G23" s="62"/>
      <c r="H23" s="57">
        <f>SUM(Tabla1321124692321[[#This Row],[PRIMER TRIMESTRE]:[CUARTO TRIMESTRE]])</f>
        <v>5000</v>
      </c>
      <c r="I23" s="58">
        <v>1000</v>
      </c>
      <c r="J23" s="59">
        <f>Tabla1321124692321[[#This Row],[PRECIO UNITARIO ESTIMADO]]*Tabla1321124692321[[#This Row],[CANTIDAD TOTAL]]</f>
        <v>5000000</v>
      </c>
      <c r="K23" s="60"/>
      <c r="L23" s="55"/>
      <c r="M23" s="55"/>
      <c r="N23" s="56"/>
      <c r="O23" s="61"/>
      <c r="P23" s="61"/>
    </row>
    <row r="24" spans="1:16" s="119" customFormat="1" ht="15.75" customHeight="1" x14ac:dyDescent="0.35">
      <c r="A24" s="55" t="s">
        <v>2</v>
      </c>
      <c r="B24" s="136" t="s">
        <v>54</v>
      </c>
      <c r="C24" s="138" t="s">
        <v>43</v>
      </c>
      <c r="D24" s="139">
        <v>10000</v>
      </c>
      <c r="E24" s="62"/>
      <c r="F24" s="62"/>
      <c r="G24" s="62"/>
      <c r="H24" s="57">
        <f>SUM(Tabla1321124692321[[#This Row],[PRIMER TRIMESTRE]:[CUARTO TRIMESTRE]])</f>
        <v>10000</v>
      </c>
      <c r="I24" s="58">
        <v>500</v>
      </c>
      <c r="J24" s="59">
        <f>Tabla1321124692321[[#This Row],[PRECIO UNITARIO ESTIMADO]]*Tabla1321124692321[[#This Row],[CANTIDAD TOTAL]]</f>
        <v>5000000</v>
      </c>
      <c r="K24" s="60"/>
      <c r="L24" s="55"/>
      <c r="M24" s="55"/>
      <c r="N24" s="56"/>
      <c r="O24" s="61"/>
      <c r="P24" s="61"/>
    </row>
    <row r="25" spans="1:16" s="119" customFormat="1" ht="15.75" customHeight="1" x14ac:dyDescent="0.35">
      <c r="A25" s="55" t="s">
        <v>2</v>
      </c>
      <c r="B25" s="136" t="s">
        <v>312</v>
      </c>
      <c r="C25" s="138" t="s">
        <v>43</v>
      </c>
      <c r="D25" s="140">
        <v>150000</v>
      </c>
      <c r="E25" s="62"/>
      <c r="F25" s="62"/>
      <c r="G25" s="62"/>
      <c r="H25" s="57">
        <f>SUM(Tabla1321124692321[[#This Row],[PRIMER TRIMESTRE]:[CUARTO TRIMESTRE]])</f>
        <v>150000</v>
      </c>
      <c r="I25" s="58">
        <v>100</v>
      </c>
      <c r="J25" s="59">
        <f>Tabla1321124692321[[#This Row],[PRECIO UNITARIO ESTIMADO]]*Tabla1321124692321[[#This Row],[CANTIDAD TOTAL]]</f>
        <v>15000000</v>
      </c>
      <c r="K25" s="60"/>
      <c r="L25" s="55"/>
      <c r="M25" s="55"/>
      <c r="N25" s="56"/>
      <c r="O25" s="61"/>
      <c r="P25" s="61"/>
    </row>
    <row r="26" spans="1:16" s="119" customFormat="1" ht="15.75" customHeight="1" x14ac:dyDescent="0.35">
      <c r="A26" s="123" t="s">
        <v>2</v>
      </c>
      <c r="B26" s="64"/>
      <c r="C26" s="64"/>
      <c r="D26" s="65"/>
      <c r="E26" s="65"/>
      <c r="F26" s="65"/>
      <c r="G26" s="65"/>
      <c r="H26" s="65"/>
      <c r="I26" s="66"/>
      <c r="J26" s="67"/>
      <c r="K26" s="124">
        <f>SUM(J21:J25)</f>
        <v>42000000</v>
      </c>
      <c r="L26" s="64"/>
      <c r="M26" s="64"/>
      <c r="N26" s="64"/>
      <c r="O26" s="61"/>
      <c r="P26" s="61"/>
    </row>
    <row r="27" spans="1:16" s="46" customFormat="1" ht="15.75" customHeight="1" x14ac:dyDescent="0.35">
      <c r="A27" s="41" t="s">
        <v>3</v>
      </c>
      <c r="B27" s="31" t="s">
        <v>55</v>
      </c>
      <c r="C27" s="42" t="s">
        <v>43</v>
      </c>
      <c r="D27" s="73"/>
      <c r="E27" s="5">
        <v>4</v>
      </c>
      <c r="F27" s="5"/>
      <c r="G27" s="5"/>
      <c r="H27" s="5">
        <f>SUM(Tabla1321124692321[[#This Row],[PRIMER TRIMESTRE]:[CUARTO TRIMESTRE]])</f>
        <v>4</v>
      </c>
      <c r="I27" s="3">
        <v>213325</v>
      </c>
      <c r="J27" s="44">
        <f>Tabla1321124692321[[#This Row],[PRECIO UNITARIO ESTIMADO]]*Tabla1321124692321[[#This Row],[CANTIDAD TOTAL]]</f>
        <v>853300</v>
      </c>
      <c r="K27" s="45"/>
      <c r="L27" s="41"/>
      <c r="M27" s="41"/>
      <c r="N27" s="40"/>
    </row>
    <row r="28" spans="1:16" s="46" customFormat="1" ht="15.75" customHeight="1" x14ac:dyDescent="0.35">
      <c r="A28" s="41" t="s">
        <v>3</v>
      </c>
      <c r="B28" s="31" t="s">
        <v>58</v>
      </c>
      <c r="C28" s="42" t="s">
        <v>43</v>
      </c>
      <c r="D28" s="73"/>
      <c r="E28" s="5">
        <v>3</v>
      </c>
      <c r="F28" s="32"/>
      <c r="G28" s="32"/>
      <c r="H28" s="5">
        <f>SUM(Tabla1321124692321[[#This Row],[PRIMER TRIMESTRE]:[CUARTO TRIMESTRE]])</f>
        <v>3</v>
      </c>
      <c r="I28" s="3">
        <f>62.3*43670</f>
        <v>2720641</v>
      </c>
      <c r="J28" s="44">
        <f>Tabla1321124692321[[#This Row],[PRECIO UNITARIO ESTIMADO]]*Tabla1321124692321[[#This Row],[CANTIDAD TOTAL]]</f>
        <v>8161923</v>
      </c>
      <c r="K28" s="45"/>
      <c r="L28" s="41"/>
      <c r="M28" s="41"/>
      <c r="N28" s="40"/>
    </row>
    <row r="29" spans="1:16" s="46" customFormat="1" ht="15.75" customHeight="1" x14ac:dyDescent="0.35">
      <c r="A29" s="41" t="s">
        <v>3</v>
      </c>
      <c r="B29" s="31" t="s">
        <v>59</v>
      </c>
      <c r="C29" s="42" t="s">
        <v>43</v>
      </c>
      <c r="D29" s="73"/>
      <c r="E29" s="5">
        <v>4</v>
      </c>
      <c r="F29" s="32"/>
      <c r="G29" s="32"/>
      <c r="H29" s="5">
        <f>SUM(Tabla1321124692321[[#This Row],[PRIMER TRIMESTRE]:[CUARTO TRIMESTRE]])</f>
        <v>4</v>
      </c>
      <c r="I29" s="3">
        <v>378890</v>
      </c>
      <c r="J29" s="44">
        <f>Tabla1321124692321[[#This Row],[PRECIO UNITARIO ESTIMADO]]*Tabla1321124692321[[#This Row],[CANTIDAD TOTAL]]</f>
        <v>1515560</v>
      </c>
      <c r="K29" s="45"/>
      <c r="L29" s="41"/>
      <c r="M29" s="41"/>
      <c r="N29" s="40"/>
    </row>
    <row r="30" spans="1:16" s="46" customFormat="1" ht="15.75" customHeight="1" x14ac:dyDescent="0.35">
      <c r="A30" s="41" t="s">
        <v>3</v>
      </c>
      <c r="B30" s="41" t="s">
        <v>321</v>
      </c>
      <c r="C30" s="40" t="s">
        <v>43</v>
      </c>
      <c r="D30" s="73"/>
      <c r="E30" s="5">
        <v>4</v>
      </c>
      <c r="F30" s="32"/>
      <c r="G30" s="32"/>
      <c r="H30" s="5">
        <f>SUM(Tabla1321124692321[[#This Row],[PRIMER TRIMESTRE]:[CUARTO TRIMESTRE]])</f>
        <v>4</v>
      </c>
      <c r="I30" s="3">
        <v>456789</v>
      </c>
      <c r="J30" s="44">
        <f>Tabla1321124692321[[#This Row],[PRECIO UNITARIO ESTIMADO]]*Tabla1321124692321[[#This Row],[CANTIDAD TOTAL]]</f>
        <v>1827156</v>
      </c>
      <c r="K30" s="45"/>
      <c r="L30" s="41"/>
      <c r="M30" s="41"/>
      <c r="N30" s="40"/>
    </row>
    <row r="31" spans="1:16" s="41" customFormat="1" ht="26.15" customHeight="1" x14ac:dyDescent="0.35">
      <c r="A31" s="8" t="s">
        <v>3</v>
      </c>
      <c r="B31" s="8"/>
      <c r="C31" s="9"/>
      <c r="D31" s="10"/>
      <c r="E31" s="10"/>
      <c r="F31" s="10"/>
      <c r="G31" s="10"/>
      <c r="H31" s="10"/>
      <c r="I31" s="11"/>
      <c r="J31" s="12"/>
      <c r="K31" s="13">
        <f>SUM(J27:J30)</f>
        <v>12357939</v>
      </c>
      <c r="L31" s="9"/>
      <c r="M31" s="9"/>
      <c r="N31" s="9"/>
      <c r="O31" s="7"/>
      <c r="P31" s="7"/>
    </row>
    <row r="32" spans="1:16" s="46" customFormat="1" ht="31.5" customHeight="1" x14ac:dyDescent="0.35">
      <c r="A32" s="187" t="s">
        <v>14</v>
      </c>
      <c r="B32" s="187" t="s">
        <v>60</v>
      </c>
      <c r="C32" s="40" t="s">
        <v>43</v>
      </c>
      <c r="D32" s="73"/>
      <c r="E32" s="5">
        <v>6</v>
      </c>
      <c r="F32" s="32"/>
      <c r="G32" s="32"/>
      <c r="H32" s="5">
        <f>SUM(Tabla1321124692321[[#This Row],[PRIMER TRIMESTRE]:[CUARTO TRIMESTRE]])</f>
        <v>6</v>
      </c>
      <c r="I32" s="3">
        <v>217325</v>
      </c>
      <c r="J32" s="44">
        <f>Tabla1321124692321[[#This Row],[PRECIO UNITARIO ESTIMADO]]*Tabla1321124692321[[#This Row],[CANTIDAD TOTAL]]</f>
        <v>1303950</v>
      </c>
      <c r="K32" s="45"/>
      <c r="L32" s="41"/>
      <c r="M32" s="41"/>
      <c r="N32" s="40"/>
    </row>
    <row r="33" spans="1:16" s="46" customFormat="1" ht="34.5" customHeight="1" x14ac:dyDescent="0.35">
      <c r="A33" s="187" t="s">
        <v>14</v>
      </c>
      <c r="B33" s="187" t="s">
        <v>62</v>
      </c>
      <c r="C33" s="40" t="s">
        <v>43</v>
      </c>
      <c r="D33" s="73"/>
      <c r="E33" s="5">
        <v>5</v>
      </c>
      <c r="F33" s="5"/>
      <c r="G33" s="5"/>
      <c r="H33" s="5">
        <f>SUM(Tabla1321124692321[[#This Row],[PRIMER TRIMESTRE]:[CUARTO TRIMESTRE]])</f>
        <v>5</v>
      </c>
      <c r="I33" s="3">
        <v>124560.8</v>
      </c>
      <c r="J33" s="44">
        <f>Tabla1321124692321[[#This Row],[PRECIO UNITARIO ESTIMADO]]*Tabla1321124692321[[#This Row],[CANTIDAD TOTAL]]</f>
        <v>622804</v>
      </c>
      <c r="K33" s="45"/>
      <c r="L33" s="41"/>
      <c r="M33" s="41"/>
      <c r="N33" s="40"/>
    </row>
    <row r="34" spans="1:16" s="46" customFormat="1" ht="32.5" customHeight="1" x14ac:dyDescent="0.35">
      <c r="A34" s="41" t="s">
        <v>14</v>
      </c>
      <c r="B34" s="41" t="s">
        <v>67</v>
      </c>
      <c r="C34" s="40" t="s">
        <v>43</v>
      </c>
      <c r="D34" s="73"/>
      <c r="E34" s="5">
        <v>2</v>
      </c>
      <c r="F34" s="5"/>
      <c r="G34" s="5"/>
      <c r="H34" s="5">
        <f>SUM(Tabla1321124692321[[#This Row],[PRIMER TRIMESTRE]:[CUARTO TRIMESTRE]])</f>
        <v>2</v>
      </c>
      <c r="I34" s="3">
        <v>30000</v>
      </c>
      <c r="J34" s="44">
        <f>Tabla1321124692321[[#This Row],[PRECIO UNITARIO ESTIMADO]]*Tabla1321124692321[[#This Row],[CANTIDAD TOTAL]]</f>
        <v>60000</v>
      </c>
      <c r="K34" s="45"/>
      <c r="L34" s="41"/>
      <c r="M34" s="41"/>
      <c r="N34" s="40"/>
    </row>
    <row r="35" spans="1:16" s="46" customFormat="1" ht="32.5" customHeight="1" x14ac:dyDescent="0.35">
      <c r="A35" s="41" t="s">
        <v>14</v>
      </c>
      <c r="B35" s="41" t="s">
        <v>68</v>
      </c>
      <c r="C35" s="40" t="s">
        <v>43</v>
      </c>
      <c r="D35" s="73"/>
      <c r="E35" s="32">
        <v>8</v>
      </c>
      <c r="F35" s="32"/>
      <c r="G35" s="32"/>
      <c r="H35" s="5">
        <f>SUM(Tabla1321124692321[[#This Row],[PRIMER TRIMESTRE]:[CUARTO TRIMESTRE]])</f>
        <v>8</v>
      </c>
      <c r="I35" s="3">
        <v>13734</v>
      </c>
      <c r="J35" s="44">
        <f>Tabla1321124692321[[#This Row],[PRECIO UNITARIO ESTIMADO]]*Tabla1321124692321[[#This Row],[CANTIDAD TOTAL]]</f>
        <v>109872</v>
      </c>
      <c r="K35" s="45"/>
      <c r="L35" s="41"/>
      <c r="M35" s="41"/>
      <c r="N35" s="40"/>
    </row>
    <row r="36" spans="1:16" s="46" customFormat="1" ht="32.5" customHeight="1" x14ac:dyDescent="0.35">
      <c r="A36" s="41" t="s">
        <v>14</v>
      </c>
      <c r="B36" s="41" t="s">
        <v>69</v>
      </c>
      <c r="C36" s="40" t="s">
        <v>65</v>
      </c>
      <c r="D36" s="73"/>
      <c r="E36" s="32">
        <v>5</v>
      </c>
      <c r="F36" s="32"/>
      <c r="G36" s="32"/>
      <c r="H36" s="5">
        <f>SUM(Tabla1321124692321[[#This Row],[PRIMER TRIMESTRE]:[CUARTO TRIMESTRE]])</f>
        <v>5</v>
      </c>
      <c r="I36" s="3">
        <v>12500</v>
      </c>
      <c r="J36" s="44">
        <f>Tabla1321124692321[[#This Row],[PRECIO UNITARIO ESTIMADO]]*Tabla1321124692321[[#This Row],[CANTIDAD TOTAL]]</f>
        <v>62500</v>
      </c>
      <c r="K36" s="45"/>
      <c r="L36" s="41"/>
      <c r="M36" s="41"/>
      <c r="N36" s="40"/>
    </row>
    <row r="37" spans="1:16" s="41" customFormat="1" ht="31" x14ac:dyDescent="0.35">
      <c r="A37" s="8" t="s">
        <v>14</v>
      </c>
      <c r="B37" s="8"/>
      <c r="C37" s="9"/>
      <c r="D37" s="10"/>
      <c r="E37" s="10"/>
      <c r="F37" s="10"/>
      <c r="G37" s="10"/>
      <c r="H37" s="10"/>
      <c r="I37" s="11"/>
      <c r="J37" s="12"/>
      <c r="K37" s="13">
        <f>SUM(J32:J36)</f>
        <v>2159126</v>
      </c>
      <c r="L37" s="9"/>
      <c r="M37" s="9"/>
      <c r="N37" s="9"/>
      <c r="O37" s="7"/>
      <c r="P37" s="7"/>
    </row>
    <row r="38" spans="1:16" s="49" customFormat="1" ht="24" customHeight="1" x14ac:dyDescent="0.35">
      <c r="A38" s="31" t="s">
        <v>15</v>
      </c>
      <c r="B38" s="14" t="s">
        <v>71</v>
      </c>
      <c r="C38" s="42" t="s">
        <v>43</v>
      </c>
      <c r="D38" s="203"/>
      <c r="E38" s="33">
        <v>6</v>
      </c>
      <c r="F38" s="33"/>
      <c r="G38" s="33"/>
      <c r="H38" s="43">
        <f>SUM(Tabla1321124692321[[#This Row],[PRIMER TRIMESTRE]:[CUARTO TRIMESTRE]])</f>
        <v>6</v>
      </c>
      <c r="I38" s="29">
        <v>24228.94</v>
      </c>
      <c r="J38" s="47">
        <f>Tabla1321124692321[[#This Row],[PRECIO UNITARIO ESTIMADO]]*Tabla1321124692321[[#This Row],[CANTIDAD TOTAL]]</f>
        <v>145373.63999999998</v>
      </c>
      <c r="K38" s="48"/>
      <c r="L38" s="31"/>
      <c r="M38" s="31"/>
      <c r="N38" s="42"/>
    </row>
    <row r="39" spans="1:16" s="49" customFormat="1" ht="34.5" customHeight="1" x14ac:dyDescent="0.35">
      <c r="A39" s="14" t="s">
        <v>15</v>
      </c>
      <c r="B39" s="14" t="s">
        <v>159</v>
      </c>
      <c r="C39" s="30" t="s">
        <v>43</v>
      </c>
      <c r="D39" s="203"/>
      <c r="E39" s="34">
        <v>8</v>
      </c>
      <c r="F39" s="34"/>
      <c r="G39" s="34"/>
      <c r="H39" s="43">
        <f>SUM(Tabla1321124692321[[#This Row],[PRIMER TRIMESTRE]:[CUARTO TRIMESTRE]])</f>
        <v>8</v>
      </c>
      <c r="I39" s="29">
        <v>80000</v>
      </c>
      <c r="J39" s="47">
        <f>Tabla1321124692321[[#This Row],[PRECIO UNITARIO ESTIMADO]]*Tabla1321124692321[[#This Row],[CANTIDAD TOTAL]]</f>
        <v>640000</v>
      </c>
      <c r="K39" s="50"/>
      <c r="L39" s="14"/>
      <c r="M39" s="14"/>
      <c r="N39" s="30"/>
    </row>
    <row r="40" spans="1:16" s="46" customFormat="1" ht="25.5" customHeight="1" x14ac:dyDescent="0.35">
      <c r="A40" s="187" t="s">
        <v>15</v>
      </c>
      <c r="B40" s="240" t="s">
        <v>214</v>
      </c>
      <c r="C40" s="40" t="s">
        <v>43</v>
      </c>
      <c r="D40" s="51"/>
      <c r="E40" s="51">
        <v>3</v>
      </c>
      <c r="F40" s="51"/>
      <c r="G40" s="51"/>
      <c r="H40" s="5">
        <f>SUM(Tabla1321124692321[[#This Row],[PRIMER TRIMESTRE]:[CUARTO TRIMESTRE]])</f>
        <v>3</v>
      </c>
      <c r="I40" s="3">
        <v>1568000</v>
      </c>
      <c r="J40" s="44">
        <f>Tabla1321124692321[[#This Row],[PRECIO UNITARIO ESTIMADO]]*Tabla1321124692321[[#This Row],[CANTIDAD TOTAL]]</f>
        <v>4704000</v>
      </c>
      <c r="K40" s="45"/>
      <c r="L40" s="41"/>
      <c r="M40" s="41"/>
      <c r="N40" s="41"/>
    </row>
    <row r="41" spans="1:16" s="41" customFormat="1" x14ac:dyDescent="0.35">
      <c r="A41" s="187" t="s">
        <v>15</v>
      </c>
      <c r="B41" s="240" t="s">
        <v>215</v>
      </c>
      <c r="C41" s="40" t="s">
        <v>43</v>
      </c>
      <c r="D41" s="32"/>
      <c r="E41" s="32">
        <v>2</v>
      </c>
      <c r="F41" s="32"/>
      <c r="G41" s="32"/>
      <c r="H41" s="5">
        <f>SUM(Tabla1321124692321[[#This Row],[PRIMER TRIMESTRE]:[CUARTO TRIMESTRE]])</f>
        <v>2</v>
      </c>
      <c r="I41" s="3">
        <v>180000</v>
      </c>
      <c r="J41" s="44">
        <f>Tabla1321124692321[[#This Row],[PRECIO UNITARIO ESTIMADO]]*Tabla1321124692321[[#This Row],[CANTIDAD TOTAL]]</f>
        <v>360000</v>
      </c>
      <c r="K41" s="45"/>
      <c r="N41" s="40"/>
      <c r="O41" s="7"/>
      <c r="P41" s="7"/>
    </row>
    <row r="42" spans="1:16" s="46" customFormat="1" x14ac:dyDescent="0.35">
      <c r="A42" s="8" t="s">
        <v>15</v>
      </c>
      <c r="B42" s="8"/>
      <c r="C42" s="9"/>
      <c r="D42" s="10"/>
      <c r="E42" s="10"/>
      <c r="F42" s="10"/>
      <c r="G42" s="10"/>
      <c r="H42" s="10"/>
      <c r="I42" s="11"/>
      <c r="J42" s="12"/>
      <c r="K42" s="13">
        <f>SUM(J38:J41)</f>
        <v>5849373.6399999997</v>
      </c>
      <c r="L42" s="9"/>
      <c r="M42" s="9"/>
      <c r="N42" s="9"/>
    </row>
    <row r="43" spans="1:16" s="46" customFormat="1" ht="15.75" customHeight="1" x14ac:dyDescent="0.35">
      <c r="A43" s="14" t="s">
        <v>16</v>
      </c>
      <c r="B43" s="31" t="s">
        <v>333</v>
      </c>
      <c r="C43" s="42" t="s">
        <v>43</v>
      </c>
      <c r="D43" s="73"/>
      <c r="E43" s="32">
        <v>8</v>
      </c>
      <c r="F43" s="32"/>
      <c r="G43" s="32"/>
      <c r="H43" s="5">
        <f>SUM(Tabla1321124692321[[#This Row],[PRIMER TRIMESTRE]:[CUARTO TRIMESTRE]])</f>
        <v>8</v>
      </c>
      <c r="I43" s="3">
        <v>18000</v>
      </c>
      <c r="J43" s="44">
        <f>Tabla1321124692321[[#This Row],[PRECIO UNITARIO ESTIMADO]]*Tabla1321124692321[[#This Row],[CANTIDAD TOTAL]]</f>
        <v>144000</v>
      </c>
      <c r="K43" s="45"/>
      <c r="L43" s="41"/>
      <c r="M43" s="41"/>
      <c r="N43" s="40"/>
    </row>
    <row r="44" spans="1:16" s="41" customFormat="1" x14ac:dyDescent="0.35">
      <c r="A44" s="8" t="s">
        <v>16</v>
      </c>
      <c r="B44" s="8"/>
      <c r="C44" s="9"/>
      <c r="D44" s="10"/>
      <c r="E44" s="10"/>
      <c r="F44" s="10"/>
      <c r="G44" s="10"/>
      <c r="H44" s="10"/>
      <c r="I44" s="11"/>
      <c r="J44" s="12"/>
      <c r="K44" s="13">
        <f>SUM(J43)</f>
        <v>144000</v>
      </c>
      <c r="L44" s="9"/>
      <c r="M44" s="9"/>
      <c r="N44" s="9"/>
      <c r="O44" s="7"/>
      <c r="P44" s="7"/>
    </row>
    <row r="45" spans="1:16" s="46" customFormat="1" ht="15.75" customHeight="1" x14ac:dyDescent="0.35">
      <c r="A45" s="185" t="s">
        <v>17</v>
      </c>
      <c r="B45" s="187" t="s">
        <v>61</v>
      </c>
      <c r="C45" s="40" t="s">
        <v>43</v>
      </c>
      <c r="D45" s="73"/>
      <c r="E45" s="5">
        <v>3</v>
      </c>
      <c r="F45" s="32"/>
      <c r="G45" s="32"/>
      <c r="H45" s="5">
        <f>SUM(Tabla1321124692321[[#This Row],[PRIMER TRIMESTRE]:[CUARTO TRIMESTRE]])</f>
        <v>3</v>
      </c>
      <c r="I45" s="3">
        <v>346098.56</v>
      </c>
      <c r="J45" s="44">
        <f>Tabla1321124692321[[#This Row],[PRECIO UNITARIO ESTIMADO]]*Tabla1321124692321[[#This Row],[CANTIDAD TOTAL]]</f>
        <v>1038295.6799999999</v>
      </c>
      <c r="K45" s="45"/>
      <c r="L45" s="41"/>
      <c r="M45" s="41"/>
      <c r="N45" s="40"/>
    </row>
    <row r="46" spans="1:16" s="46" customFormat="1" ht="15.75" customHeight="1" x14ac:dyDescent="0.35">
      <c r="A46" s="185" t="s">
        <v>17</v>
      </c>
      <c r="B46" s="187" t="s">
        <v>362</v>
      </c>
      <c r="C46" s="42" t="s">
        <v>43</v>
      </c>
      <c r="D46" s="73"/>
      <c r="E46" s="32">
        <f>4+2</f>
        <v>6</v>
      </c>
      <c r="F46" s="32"/>
      <c r="G46" s="32"/>
      <c r="H46" s="5">
        <f>SUM(Tabla1321124692321[[#This Row],[PRIMER TRIMESTRE]:[CUARTO TRIMESTRE]])</f>
        <v>6</v>
      </c>
      <c r="I46" s="3">
        <v>2200000</v>
      </c>
      <c r="J46" s="44">
        <f>Tabla1321124692321[[#This Row],[PRECIO UNITARIO ESTIMADO]]*Tabla1321124692321[[#This Row],[CANTIDAD TOTAL]]</f>
        <v>13200000</v>
      </c>
      <c r="K46" s="45"/>
      <c r="L46" s="70"/>
      <c r="M46" s="70"/>
      <c r="N46" s="69"/>
    </row>
    <row r="47" spans="1:16" s="46" customFormat="1" ht="15.75" customHeight="1" x14ac:dyDescent="0.35">
      <c r="A47" s="14" t="s">
        <v>17</v>
      </c>
      <c r="B47" s="31" t="s">
        <v>363</v>
      </c>
      <c r="C47" s="42" t="s">
        <v>43</v>
      </c>
      <c r="D47" s="73"/>
      <c r="E47" s="32">
        <f>6+6</f>
        <v>12</v>
      </c>
      <c r="F47" s="32"/>
      <c r="G47" s="32"/>
      <c r="H47" s="5">
        <f>SUM(Tabla1321124692321[[#This Row],[PRIMER TRIMESTRE]:[CUARTO TRIMESTRE]])</f>
        <v>12</v>
      </c>
      <c r="I47" s="3">
        <v>3000000</v>
      </c>
      <c r="J47" s="44">
        <f>Tabla1321124692321[[#This Row],[PRECIO UNITARIO ESTIMADO]]*Tabla1321124692321[[#This Row],[CANTIDAD TOTAL]]</f>
        <v>36000000</v>
      </c>
      <c r="K47" s="45"/>
      <c r="L47" s="70"/>
      <c r="M47" s="70"/>
      <c r="N47" s="69"/>
    </row>
    <row r="48" spans="1:16" s="46" customFormat="1" ht="15.75" customHeight="1" x14ac:dyDescent="0.35">
      <c r="A48" s="14" t="s">
        <v>17</v>
      </c>
      <c r="B48" s="31" t="s">
        <v>317</v>
      </c>
      <c r="C48" s="42" t="s">
        <v>43</v>
      </c>
      <c r="D48" s="73">
        <v>6</v>
      </c>
      <c r="E48" s="32">
        <v>21</v>
      </c>
      <c r="F48" s="32"/>
      <c r="G48" s="32"/>
      <c r="H48" s="5">
        <f>SUM(Tabla1321124692321[[#This Row],[PRIMER TRIMESTRE]:[CUARTO TRIMESTRE]])</f>
        <v>27</v>
      </c>
      <c r="I48" s="3">
        <v>1000000</v>
      </c>
      <c r="J48" s="44">
        <f>Tabla1321124692321[[#This Row],[PRECIO UNITARIO ESTIMADO]]*Tabla1321124692321[[#This Row],[CANTIDAD TOTAL]]</f>
        <v>27000000</v>
      </c>
      <c r="K48" s="45"/>
      <c r="L48" s="70"/>
      <c r="M48" s="70"/>
      <c r="N48" s="69"/>
    </row>
    <row r="49" spans="1:16" s="46" customFormat="1" ht="15.75" customHeight="1" x14ac:dyDescent="0.35">
      <c r="A49" s="14" t="s">
        <v>17</v>
      </c>
      <c r="B49" s="31" t="s">
        <v>364</v>
      </c>
      <c r="C49" s="42" t="s">
        <v>43</v>
      </c>
      <c r="D49" s="73"/>
      <c r="E49" s="32">
        <f>1+1</f>
        <v>2</v>
      </c>
      <c r="F49" s="32"/>
      <c r="G49" s="32"/>
      <c r="H49" s="5">
        <f>SUM(Tabla1321124692321[[#This Row],[PRIMER TRIMESTRE]:[CUARTO TRIMESTRE]])</f>
        <v>2</v>
      </c>
      <c r="I49" s="3">
        <v>8700000</v>
      </c>
      <c r="J49" s="44">
        <f>Tabla1321124692321[[#This Row],[PRECIO UNITARIO ESTIMADO]]*Tabla1321124692321[[#This Row],[CANTIDAD TOTAL]]</f>
        <v>17400000</v>
      </c>
      <c r="K49" s="45"/>
      <c r="L49" s="70"/>
      <c r="M49" s="70"/>
      <c r="N49" s="69"/>
    </row>
    <row r="50" spans="1:16" s="46" customFormat="1" ht="15.75" customHeight="1" x14ac:dyDescent="0.35">
      <c r="A50" s="14" t="s">
        <v>17</v>
      </c>
      <c r="B50" s="31" t="s">
        <v>365</v>
      </c>
      <c r="C50" s="42" t="s">
        <v>43</v>
      </c>
      <c r="D50" s="73"/>
      <c r="E50" s="32">
        <v>1</v>
      </c>
      <c r="F50" s="32"/>
      <c r="G50" s="32"/>
      <c r="H50" s="5">
        <f>SUM(Tabla1321124692321[[#This Row],[PRIMER TRIMESTRE]:[CUARTO TRIMESTRE]])</f>
        <v>1</v>
      </c>
      <c r="I50" s="3">
        <v>10000000</v>
      </c>
      <c r="J50" s="44">
        <f>Tabla1321124692321[[#This Row],[PRECIO UNITARIO ESTIMADO]]*Tabla1321124692321[[#This Row],[CANTIDAD TOTAL]]</f>
        <v>10000000</v>
      </c>
      <c r="K50" s="45"/>
      <c r="L50" s="70"/>
      <c r="M50" s="70"/>
      <c r="N50" s="69"/>
    </row>
    <row r="51" spans="1:16" s="46" customFormat="1" ht="15.75" customHeight="1" x14ac:dyDescent="0.35">
      <c r="A51" s="14" t="s">
        <v>17</v>
      </c>
      <c r="B51" s="31" t="s">
        <v>72</v>
      </c>
      <c r="C51" s="42" t="s">
        <v>43</v>
      </c>
      <c r="D51" s="73"/>
      <c r="E51" s="32">
        <f>2+2</f>
        <v>4</v>
      </c>
      <c r="F51" s="32"/>
      <c r="G51" s="32"/>
      <c r="H51" s="5">
        <f>SUM(Tabla1321124692321[[#This Row],[PRIMER TRIMESTRE]:[CUARTO TRIMESTRE]])</f>
        <v>4</v>
      </c>
      <c r="I51" s="3">
        <v>6000000</v>
      </c>
      <c r="J51" s="44">
        <f>Tabla1321124692321[[#This Row],[PRECIO UNITARIO ESTIMADO]]*Tabla1321124692321[[#This Row],[CANTIDAD TOTAL]]</f>
        <v>24000000</v>
      </c>
      <c r="K51" s="45"/>
      <c r="L51" s="70"/>
      <c r="M51" s="70"/>
      <c r="N51" s="69"/>
    </row>
    <row r="52" spans="1:16" s="46" customFormat="1" ht="15.75" customHeight="1" x14ac:dyDescent="0.35">
      <c r="A52" s="14" t="s">
        <v>17</v>
      </c>
      <c r="B52" s="31" t="s">
        <v>366</v>
      </c>
      <c r="C52" s="42" t="s">
        <v>43</v>
      </c>
      <c r="D52" s="73"/>
      <c r="E52" s="32">
        <v>1</v>
      </c>
      <c r="F52" s="32"/>
      <c r="G52" s="32"/>
      <c r="H52" s="5">
        <f>SUM(Tabla1321124692321[[#This Row],[PRIMER TRIMESTRE]:[CUARTO TRIMESTRE]])</f>
        <v>1</v>
      </c>
      <c r="I52" s="3">
        <v>14000000</v>
      </c>
      <c r="J52" s="44">
        <f>Tabla1321124692321[[#This Row],[PRECIO UNITARIO ESTIMADO]]*Tabla1321124692321[[#This Row],[CANTIDAD TOTAL]]</f>
        <v>14000000</v>
      </c>
      <c r="K52" s="45"/>
      <c r="L52" s="70"/>
      <c r="M52" s="70"/>
      <c r="N52" s="69"/>
    </row>
    <row r="53" spans="1:16" s="46" customFormat="1" ht="15.75" customHeight="1" x14ac:dyDescent="0.35">
      <c r="A53" s="14" t="s">
        <v>17</v>
      </c>
      <c r="B53" s="31" t="s">
        <v>365</v>
      </c>
      <c r="C53" s="42" t="s">
        <v>43</v>
      </c>
      <c r="D53" s="73">
        <v>2</v>
      </c>
      <c r="E53" s="32"/>
      <c r="F53" s="32"/>
      <c r="G53" s="32"/>
      <c r="H53" s="5">
        <f>SUM(Tabla1321124692321[[#This Row],[PRIMER TRIMESTRE]:[CUARTO TRIMESTRE]])</f>
        <v>2</v>
      </c>
      <c r="I53" s="3">
        <v>7000000</v>
      </c>
      <c r="J53" s="44">
        <f>Tabla1321124692321[[#This Row],[PRECIO UNITARIO ESTIMADO]]*Tabla1321124692321[[#This Row],[CANTIDAD TOTAL]]</f>
        <v>14000000</v>
      </c>
      <c r="K53" s="48"/>
      <c r="L53" s="70"/>
      <c r="M53" s="70"/>
      <c r="N53" s="69"/>
    </row>
    <row r="54" spans="1:16" s="46" customFormat="1" ht="15.75" customHeight="1" x14ac:dyDescent="0.35">
      <c r="A54" s="14" t="s">
        <v>17</v>
      </c>
      <c r="B54" s="31" t="s">
        <v>367</v>
      </c>
      <c r="C54" s="42" t="s">
        <v>43</v>
      </c>
      <c r="D54" s="73"/>
      <c r="E54" s="32">
        <v>2</v>
      </c>
      <c r="F54" s="32"/>
      <c r="G54" s="32"/>
      <c r="H54" s="5">
        <f>SUM(Tabla1321124692321[[#This Row],[PRIMER TRIMESTRE]:[CUARTO TRIMESTRE]])</f>
        <v>2</v>
      </c>
      <c r="I54" s="3">
        <v>6000000</v>
      </c>
      <c r="J54" s="44">
        <f>Tabla1321124692321[[#This Row],[PRECIO UNITARIO ESTIMADO]]*Tabla1321124692321[[#This Row],[CANTIDAD TOTAL]]</f>
        <v>12000000</v>
      </c>
      <c r="K54" s="45"/>
      <c r="L54" s="70"/>
      <c r="M54" s="70"/>
      <c r="N54" s="69"/>
    </row>
    <row r="55" spans="1:16" s="46" customFormat="1" ht="15.75" customHeight="1" x14ac:dyDescent="0.35">
      <c r="A55" s="14" t="s">
        <v>17</v>
      </c>
      <c r="B55" s="31" t="s">
        <v>368</v>
      </c>
      <c r="C55" s="42" t="s">
        <v>43</v>
      </c>
      <c r="D55" s="73"/>
      <c r="E55" s="32">
        <v>1</v>
      </c>
      <c r="F55" s="32"/>
      <c r="G55" s="32"/>
      <c r="H55" s="5">
        <f>SUM(Tabla1321124692321[[#This Row],[PRIMER TRIMESTRE]:[CUARTO TRIMESTRE]])</f>
        <v>1</v>
      </c>
      <c r="I55" s="3">
        <v>12000000</v>
      </c>
      <c r="J55" s="44">
        <f>Tabla1321124692321[[#This Row],[PRECIO UNITARIO ESTIMADO]]*Tabla1321124692321[[#This Row],[CANTIDAD TOTAL]]</f>
        <v>12000000</v>
      </c>
      <c r="K55" s="45"/>
      <c r="L55" s="70"/>
      <c r="M55" s="70"/>
      <c r="N55" s="69"/>
    </row>
    <row r="56" spans="1:16" s="70" customFormat="1" x14ac:dyDescent="0.35">
      <c r="A56" s="8" t="s">
        <v>17</v>
      </c>
      <c r="B56" s="8"/>
      <c r="C56" s="9"/>
      <c r="D56" s="10"/>
      <c r="E56" s="10"/>
      <c r="F56" s="10"/>
      <c r="G56" s="10"/>
      <c r="H56" s="10"/>
      <c r="I56" s="11"/>
      <c r="J56" s="12"/>
      <c r="K56" s="13">
        <f>SUM(J45:J55)</f>
        <v>180638295.68000001</v>
      </c>
      <c r="L56" s="9"/>
      <c r="M56" s="9"/>
      <c r="N56" s="9"/>
      <c r="O56" s="7"/>
      <c r="P56" s="7"/>
    </row>
    <row r="57" spans="1:16" s="46" customFormat="1" x14ac:dyDescent="0.35">
      <c r="A57" s="187" t="s">
        <v>4</v>
      </c>
      <c r="B57" s="187" t="s">
        <v>63</v>
      </c>
      <c r="C57" s="40" t="s">
        <v>43</v>
      </c>
      <c r="D57" s="73"/>
      <c r="E57" s="5">
        <v>2</v>
      </c>
      <c r="F57" s="5"/>
      <c r="G57" s="5"/>
      <c r="H57" s="5">
        <f>SUM(Tabla1321124692321[[#This Row],[PRIMER TRIMESTRE]:[CUARTO TRIMESTRE]])</f>
        <v>2</v>
      </c>
      <c r="I57" s="3">
        <v>7000</v>
      </c>
      <c r="J57" s="44">
        <f>Tabla1321124692321[[#This Row],[PRECIO UNITARIO ESTIMADO]]*Tabla1321124692321[[#This Row],[CANTIDAD TOTAL]]</f>
        <v>14000</v>
      </c>
      <c r="K57" s="45"/>
      <c r="L57" s="41"/>
      <c r="M57" s="41"/>
      <c r="N57" s="41"/>
    </row>
    <row r="58" spans="1:16" s="46" customFormat="1" ht="18" customHeight="1" x14ac:dyDescent="0.35">
      <c r="A58" s="41" t="s">
        <v>4</v>
      </c>
      <c r="B58" s="41" t="s">
        <v>73</v>
      </c>
      <c r="C58" s="40" t="s">
        <v>43</v>
      </c>
      <c r="D58" s="73"/>
      <c r="E58" s="5">
        <v>50</v>
      </c>
      <c r="F58" s="5"/>
      <c r="G58" s="5"/>
      <c r="H58" s="5">
        <f>SUM(Tabla1321124692321[[#This Row],[PRIMER TRIMESTRE]:[CUARTO TRIMESTRE]])</f>
        <v>50</v>
      </c>
      <c r="I58" s="3">
        <v>320.89999999999998</v>
      </c>
      <c r="J58" s="44">
        <f>Tabla1321124692321[[#This Row],[PRECIO UNITARIO ESTIMADO]]*Tabla1321124692321[[#This Row],[CANTIDAD TOTAL]]</f>
        <v>16044.999999999998</v>
      </c>
      <c r="K58" s="45"/>
      <c r="L58" s="41"/>
      <c r="M58" s="41"/>
      <c r="N58" s="41"/>
    </row>
    <row r="59" spans="1:16" s="46" customFormat="1" ht="15.75" customHeight="1" x14ac:dyDescent="0.35">
      <c r="A59" s="41" t="s">
        <v>4</v>
      </c>
      <c r="B59" s="41" t="s">
        <v>74</v>
      </c>
      <c r="C59" s="40" t="s">
        <v>43</v>
      </c>
      <c r="D59" s="73"/>
      <c r="E59" s="5">
        <v>50</v>
      </c>
      <c r="F59" s="5"/>
      <c r="G59" s="5"/>
      <c r="H59" s="5">
        <f>SUM(Tabla1321124692321[[#This Row],[PRIMER TRIMESTRE]:[CUARTO TRIMESTRE]])</f>
        <v>50</v>
      </c>
      <c r="I59" s="3">
        <v>561.17999999999995</v>
      </c>
      <c r="J59" s="44">
        <f>Tabla1321124692321[[#This Row],[PRECIO UNITARIO ESTIMADO]]*Tabla1321124692321[[#This Row],[CANTIDAD TOTAL]]</f>
        <v>28058.999999999996</v>
      </c>
      <c r="K59" s="45"/>
      <c r="L59" s="41"/>
      <c r="M59" s="41"/>
      <c r="N59" s="41"/>
    </row>
    <row r="60" spans="1:16" s="46" customFormat="1" ht="15.75" customHeight="1" x14ac:dyDescent="0.35">
      <c r="A60" s="41" t="s">
        <v>4</v>
      </c>
      <c r="B60" s="41" t="s">
        <v>75</v>
      </c>
      <c r="C60" s="40" t="s">
        <v>43</v>
      </c>
      <c r="D60" s="73"/>
      <c r="E60" s="5">
        <v>50</v>
      </c>
      <c r="F60" s="5"/>
      <c r="G60" s="5"/>
      <c r="H60" s="5">
        <f>SUM(Tabla1321124692321[[#This Row],[PRIMER TRIMESTRE]:[CUARTO TRIMESTRE]])</f>
        <v>50</v>
      </c>
      <c r="I60" s="3">
        <v>2575.63</v>
      </c>
      <c r="J60" s="44">
        <f>Tabla1321124692321[[#This Row],[PRECIO UNITARIO ESTIMADO]]*Tabla1321124692321[[#This Row],[CANTIDAD TOTAL]]</f>
        <v>128781.5</v>
      </c>
      <c r="K60" s="45"/>
      <c r="L60" s="41"/>
      <c r="M60" s="41"/>
      <c r="N60" s="41"/>
    </row>
    <row r="61" spans="1:16" s="46" customFormat="1" ht="15.75" customHeight="1" x14ac:dyDescent="0.35">
      <c r="A61" s="41" t="s">
        <v>4</v>
      </c>
      <c r="B61" s="41" t="s">
        <v>76</v>
      </c>
      <c r="C61" s="40" t="s">
        <v>65</v>
      </c>
      <c r="D61" s="73"/>
      <c r="E61" s="32">
        <v>10</v>
      </c>
      <c r="F61" s="32"/>
      <c r="G61" s="32"/>
      <c r="H61" s="5">
        <f>SUM(Tabla1321124692321[[#This Row],[PRIMER TRIMESTRE]:[CUARTO TRIMESTRE]])</f>
        <v>10</v>
      </c>
      <c r="I61" s="3">
        <v>350</v>
      </c>
      <c r="J61" s="44">
        <f>Tabla1321124692321[[#This Row],[PRECIO UNITARIO ESTIMADO]]*Tabla1321124692321[[#This Row],[CANTIDAD TOTAL]]</f>
        <v>3500</v>
      </c>
      <c r="K61" s="45"/>
      <c r="L61" s="41"/>
      <c r="M61" s="41"/>
      <c r="N61" s="40"/>
    </row>
    <row r="62" spans="1:16" s="46" customFormat="1" ht="15.75" customHeight="1" x14ac:dyDescent="0.35">
      <c r="A62" s="41" t="s">
        <v>4</v>
      </c>
      <c r="B62" s="41" t="s">
        <v>77</v>
      </c>
      <c r="C62" s="40" t="s">
        <v>65</v>
      </c>
      <c r="D62" s="73"/>
      <c r="E62" s="32">
        <v>10</v>
      </c>
      <c r="F62" s="32"/>
      <c r="G62" s="32"/>
      <c r="H62" s="5">
        <f>SUM(Tabla1321124692321[[#This Row],[PRIMER TRIMESTRE]:[CUARTO TRIMESTRE]])</f>
        <v>10</v>
      </c>
      <c r="I62" s="3">
        <v>980</v>
      </c>
      <c r="J62" s="44">
        <f>Tabla1321124692321[[#This Row],[PRECIO UNITARIO ESTIMADO]]*Tabla1321124692321[[#This Row],[CANTIDAD TOTAL]]</f>
        <v>9800</v>
      </c>
      <c r="K62" s="45"/>
      <c r="L62" s="41"/>
      <c r="M62" s="41"/>
      <c r="N62" s="40"/>
    </row>
    <row r="63" spans="1:16" s="46" customFormat="1" ht="15.75" customHeight="1" x14ac:dyDescent="0.35">
      <c r="A63" s="41" t="s">
        <v>4</v>
      </c>
      <c r="B63" s="41" t="s">
        <v>78</v>
      </c>
      <c r="C63" s="40" t="s">
        <v>43</v>
      </c>
      <c r="D63" s="73"/>
      <c r="E63" s="15">
        <v>30</v>
      </c>
      <c r="F63" s="15"/>
      <c r="G63" s="15"/>
      <c r="H63" s="5">
        <f>SUM(Tabla1321124692321[[#This Row],[PRIMER TRIMESTRE]:[CUARTO TRIMESTRE]])</f>
        <v>30</v>
      </c>
      <c r="I63" s="3">
        <v>350</v>
      </c>
      <c r="J63" s="44">
        <f>Tabla1321124692321[[#This Row],[PRECIO UNITARIO ESTIMADO]]*Tabla1321124692321[[#This Row],[CANTIDAD TOTAL]]</f>
        <v>10500</v>
      </c>
      <c r="K63" s="45"/>
      <c r="L63" s="41"/>
      <c r="M63" s="41"/>
      <c r="N63" s="41"/>
    </row>
    <row r="64" spans="1:16" s="46" customFormat="1" ht="15.75" customHeight="1" x14ac:dyDescent="0.35">
      <c r="A64" s="41" t="s">
        <v>4</v>
      </c>
      <c r="B64" s="41" t="s">
        <v>79</v>
      </c>
      <c r="C64" s="40" t="s">
        <v>43</v>
      </c>
      <c r="D64" s="73"/>
      <c r="E64" s="15">
        <v>30</v>
      </c>
      <c r="F64" s="15"/>
      <c r="G64" s="15"/>
      <c r="H64" s="5">
        <f>SUM(Tabla1321124692321[[#This Row],[PRIMER TRIMESTRE]:[CUARTO TRIMESTRE]])</f>
        <v>30</v>
      </c>
      <c r="I64" s="3">
        <v>350</v>
      </c>
      <c r="J64" s="44">
        <f>Tabla1321124692321[[#This Row],[PRECIO UNITARIO ESTIMADO]]*Tabla1321124692321[[#This Row],[CANTIDAD TOTAL]]</f>
        <v>10500</v>
      </c>
      <c r="K64" s="45"/>
      <c r="L64" s="41"/>
      <c r="M64" s="41"/>
      <c r="N64" s="41"/>
    </row>
    <row r="65" spans="1:14" s="46" customFormat="1" ht="15.75" customHeight="1" x14ac:dyDescent="0.35">
      <c r="A65" s="41" t="s">
        <v>4</v>
      </c>
      <c r="B65" s="41" t="s">
        <v>80</v>
      </c>
      <c r="C65" s="40" t="s">
        <v>43</v>
      </c>
      <c r="D65" s="73"/>
      <c r="E65" s="15">
        <v>20</v>
      </c>
      <c r="F65" s="15"/>
      <c r="G65" s="15"/>
      <c r="H65" s="5">
        <f>SUM(Tabla1321124692321[[#This Row],[PRIMER TRIMESTRE]:[CUARTO TRIMESTRE]])</f>
        <v>20</v>
      </c>
      <c r="I65" s="3">
        <v>110</v>
      </c>
      <c r="J65" s="44">
        <f>Tabla1321124692321[[#This Row],[PRECIO UNITARIO ESTIMADO]]*Tabla1321124692321[[#This Row],[CANTIDAD TOTAL]]</f>
        <v>2200</v>
      </c>
      <c r="K65" s="45"/>
      <c r="L65" s="41"/>
      <c r="M65" s="41"/>
      <c r="N65" s="41"/>
    </row>
    <row r="66" spans="1:14" s="46" customFormat="1" ht="15.75" customHeight="1" x14ac:dyDescent="0.35">
      <c r="A66" s="41" t="s">
        <v>4</v>
      </c>
      <c r="B66" s="41" t="s">
        <v>81</v>
      </c>
      <c r="C66" s="40" t="s">
        <v>43</v>
      </c>
      <c r="D66" s="73"/>
      <c r="E66" s="15">
        <v>100</v>
      </c>
      <c r="F66" s="15"/>
      <c r="G66" s="15"/>
      <c r="H66" s="5">
        <f>SUM(Tabla1321124692321[[#This Row],[PRIMER TRIMESTRE]:[CUARTO TRIMESTRE]])</f>
        <v>100</v>
      </c>
      <c r="I66" s="3">
        <v>290</v>
      </c>
      <c r="J66" s="44">
        <f>Tabla1321124692321[[#This Row],[PRECIO UNITARIO ESTIMADO]]*Tabla1321124692321[[#This Row],[CANTIDAD TOTAL]]</f>
        <v>29000</v>
      </c>
      <c r="K66" s="45"/>
      <c r="L66" s="41"/>
      <c r="M66" s="41"/>
      <c r="N66" s="41"/>
    </row>
    <row r="67" spans="1:14" s="46" customFormat="1" ht="15.75" customHeight="1" x14ac:dyDescent="0.35">
      <c r="A67" s="41" t="s">
        <v>4</v>
      </c>
      <c r="B67" s="41" t="s">
        <v>82</v>
      </c>
      <c r="C67" s="40" t="s">
        <v>43</v>
      </c>
      <c r="D67" s="73"/>
      <c r="E67" s="15">
        <v>25</v>
      </c>
      <c r="F67" s="15"/>
      <c r="G67" s="15"/>
      <c r="H67" s="5">
        <f>SUM(Tabla1321124692321[[#This Row],[PRIMER TRIMESTRE]:[CUARTO TRIMESTRE]])</f>
        <v>25</v>
      </c>
      <c r="I67" s="3">
        <v>1450</v>
      </c>
      <c r="J67" s="44">
        <f>Tabla1321124692321[[#This Row],[PRECIO UNITARIO ESTIMADO]]*Tabla1321124692321[[#This Row],[CANTIDAD TOTAL]]</f>
        <v>36250</v>
      </c>
      <c r="K67" s="45"/>
      <c r="L67" s="41"/>
      <c r="M67" s="41"/>
      <c r="N67" s="41"/>
    </row>
    <row r="68" spans="1:14" s="46" customFormat="1" ht="15.75" customHeight="1" x14ac:dyDescent="0.35">
      <c r="A68" s="41" t="s">
        <v>4</v>
      </c>
      <c r="B68" s="41" t="s">
        <v>83</v>
      </c>
      <c r="C68" s="40" t="s">
        <v>43</v>
      </c>
      <c r="D68" s="73"/>
      <c r="E68" s="15">
        <v>60</v>
      </c>
      <c r="F68" s="15"/>
      <c r="G68" s="15"/>
      <c r="H68" s="5">
        <f>SUM(Tabla1321124692321[[#This Row],[PRIMER TRIMESTRE]:[CUARTO TRIMESTRE]])</f>
        <v>60</v>
      </c>
      <c r="I68" s="3">
        <v>425</v>
      </c>
      <c r="J68" s="44">
        <f>Tabla1321124692321[[#This Row],[PRECIO UNITARIO ESTIMADO]]*Tabla1321124692321[[#This Row],[CANTIDAD TOTAL]]</f>
        <v>25500</v>
      </c>
      <c r="K68" s="45"/>
      <c r="L68" s="41"/>
      <c r="M68" s="41"/>
      <c r="N68" s="41"/>
    </row>
    <row r="69" spans="1:14" s="46" customFormat="1" ht="15.75" customHeight="1" x14ac:dyDescent="0.35">
      <c r="A69" s="41" t="s">
        <v>4</v>
      </c>
      <c r="B69" s="41" t="s">
        <v>84</v>
      </c>
      <c r="C69" s="40" t="s">
        <v>43</v>
      </c>
      <c r="D69" s="73"/>
      <c r="E69" s="15">
        <v>100</v>
      </c>
      <c r="F69" s="15"/>
      <c r="G69" s="15"/>
      <c r="H69" s="5">
        <f>SUM(Tabla1321124692321[[#This Row],[PRIMER TRIMESTRE]:[CUARTO TRIMESTRE]])</f>
        <v>100</v>
      </c>
      <c r="I69" s="3">
        <v>670</v>
      </c>
      <c r="J69" s="44">
        <f>Tabla1321124692321[[#This Row],[PRECIO UNITARIO ESTIMADO]]*Tabla1321124692321[[#This Row],[CANTIDAD TOTAL]]</f>
        <v>67000</v>
      </c>
      <c r="K69" s="45"/>
      <c r="L69" s="41"/>
      <c r="M69" s="41"/>
      <c r="N69" s="41"/>
    </row>
    <row r="70" spans="1:14" s="46" customFormat="1" ht="15.75" customHeight="1" x14ac:dyDescent="0.35">
      <c r="A70" s="41" t="s">
        <v>4</v>
      </c>
      <c r="B70" s="41" t="s">
        <v>85</v>
      </c>
      <c r="C70" s="40" t="s">
        <v>43</v>
      </c>
      <c r="D70" s="73"/>
      <c r="E70" s="15">
        <v>60</v>
      </c>
      <c r="F70" s="15"/>
      <c r="G70" s="15"/>
      <c r="H70" s="5">
        <f>SUM(Tabla1321124692321[[#This Row],[PRIMER TRIMESTRE]:[CUARTO TRIMESTRE]])</f>
        <v>60</v>
      </c>
      <c r="I70" s="3">
        <v>900</v>
      </c>
      <c r="J70" s="44">
        <f>Tabla1321124692321[[#This Row],[PRECIO UNITARIO ESTIMADO]]*Tabla1321124692321[[#This Row],[CANTIDAD TOTAL]]</f>
        <v>54000</v>
      </c>
      <c r="K70" s="45"/>
      <c r="L70" s="41"/>
      <c r="M70" s="41"/>
      <c r="N70" s="41"/>
    </row>
    <row r="71" spans="1:14" s="46" customFormat="1" ht="15.75" customHeight="1" x14ac:dyDescent="0.35">
      <c r="A71" s="41" t="s">
        <v>4</v>
      </c>
      <c r="B71" s="41" t="s">
        <v>86</v>
      </c>
      <c r="C71" s="40" t="s">
        <v>43</v>
      </c>
      <c r="D71" s="73"/>
      <c r="E71" s="15">
        <v>60</v>
      </c>
      <c r="F71" s="15"/>
      <c r="G71" s="15"/>
      <c r="H71" s="5">
        <f>SUM(Tabla1321124692321[[#This Row],[PRIMER TRIMESTRE]:[CUARTO TRIMESTRE]])</f>
        <v>60</v>
      </c>
      <c r="I71" s="3">
        <v>750</v>
      </c>
      <c r="J71" s="44">
        <f>Tabla1321124692321[[#This Row],[PRECIO UNITARIO ESTIMADO]]*Tabla1321124692321[[#This Row],[CANTIDAD TOTAL]]</f>
        <v>45000</v>
      </c>
      <c r="K71" s="45"/>
      <c r="L71" s="41"/>
      <c r="M71" s="41"/>
      <c r="N71" s="41"/>
    </row>
    <row r="72" spans="1:14" s="46" customFormat="1" ht="15.75" customHeight="1" x14ac:dyDescent="0.35">
      <c r="A72" s="41" t="s">
        <v>4</v>
      </c>
      <c r="B72" s="41" t="s">
        <v>87</v>
      </c>
      <c r="C72" s="40" t="s">
        <v>43</v>
      </c>
      <c r="D72" s="73"/>
      <c r="E72" s="15">
        <v>60</v>
      </c>
      <c r="F72" s="15"/>
      <c r="G72" s="15"/>
      <c r="H72" s="5">
        <f>SUM(Tabla1321124692321[[#This Row],[PRIMER TRIMESTRE]:[CUARTO TRIMESTRE]])</f>
        <v>60</v>
      </c>
      <c r="I72" s="3">
        <v>1012.5</v>
      </c>
      <c r="J72" s="44">
        <f>Tabla1321124692321[[#This Row],[PRECIO UNITARIO ESTIMADO]]*Tabla1321124692321[[#This Row],[CANTIDAD TOTAL]]</f>
        <v>60750</v>
      </c>
      <c r="K72" s="45"/>
      <c r="L72" s="41"/>
      <c r="M72" s="41"/>
      <c r="N72" s="41"/>
    </row>
    <row r="73" spans="1:14" s="46" customFormat="1" ht="15.75" customHeight="1" x14ac:dyDescent="0.35">
      <c r="A73" s="41" t="s">
        <v>4</v>
      </c>
      <c r="B73" s="41" t="s">
        <v>88</v>
      </c>
      <c r="C73" s="40" t="s">
        <v>65</v>
      </c>
      <c r="D73" s="73"/>
      <c r="E73" s="16">
        <v>25</v>
      </c>
      <c r="F73" s="16"/>
      <c r="G73" s="16"/>
      <c r="H73" s="5">
        <f>SUM(Tabla1321124692321[[#This Row],[PRIMER TRIMESTRE]:[CUARTO TRIMESTRE]])</f>
        <v>25</v>
      </c>
      <c r="I73" s="3">
        <v>295</v>
      </c>
      <c r="J73" s="44">
        <f>Tabla1321124692321[[#This Row],[PRECIO UNITARIO ESTIMADO]]*Tabla1321124692321[[#This Row],[CANTIDAD TOTAL]]</f>
        <v>7375</v>
      </c>
      <c r="K73" s="45"/>
      <c r="L73" s="41"/>
      <c r="M73" s="41"/>
      <c r="N73" s="40"/>
    </row>
    <row r="74" spans="1:14" s="46" customFormat="1" ht="15.75" customHeight="1" x14ac:dyDescent="0.35">
      <c r="A74" s="41" t="s">
        <v>4</v>
      </c>
      <c r="B74" s="41" t="s">
        <v>89</v>
      </c>
      <c r="C74" s="40" t="s">
        <v>43</v>
      </c>
      <c r="D74" s="73"/>
      <c r="E74" s="15">
        <v>10</v>
      </c>
      <c r="F74" s="15"/>
      <c r="G74" s="15"/>
      <c r="H74" s="5">
        <f>SUM(Tabla1321124692321[[#This Row],[PRIMER TRIMESTRE]:[CUARTO TRIMESTRE]])</f>
        <v>10</v>
      </c>
      <c r="I74" s="3">
        <v>835</v>
      </c>
      <c r="J74" s="44">
        <f>Tabla1321124692321[[#This Row],[PRECIO UNITARIO ESTIMADO]]*Tabla1321124692321[[#This Row],[CANTIDAD TOTAL]]</f>
        <v>8350</v>
      </c>
      <c r="K74" s="45"/>
      <c r="L74" s="41"/>
      <c r="M74" s="41"/>
      <c r="N74" s="41"/>
    </row>
    <row r="75" spans="1:14" s="46" customFormat="1" ht="15.75" customHeight="1" x14ac:dyDescent="0.35">
      <c r="A75" s="41" t="s">
        <v>4</v>
      </c>
      <c r="B75" s="41" t="s">
        <v>90</v>
      </c>
      <c r="C75" s="40" t="s">
        <v>43</v>
      </c>
      <c r="D75" s="73"/>
      <c r="E75" s="15">
        <v>8</v>
      </c>
      <c r="F75" s="15"/>
      <c r="G75" s="15"/>
      <c r="H75" s="5">
        <f>SUM(Tabla1321124692321[[#This Row],[PRIMER TRIMESTRE]:[CUARTO TRIMESTRE]])</f>
        <v>8</v>
      </c>
      <c r="I75" s="3">
        <v>618</v>
      </c>
      <c r="J75" s="44">
        <f>Tabla1321124692321[[#This Row],[PRECIO UNITARIO ESTIMADO]]*Tabla1321124692321[[#This Row],[CANTIDAD TOTAL]]</f>
        <v>4944</v>
      </c>
      <c r="K75" s="45"/>
      <c r="L75" s="41"/>
      <c r="M75" s="41"/>
      <c r="N75" s="41"/>
    </row>
    <row r="76" spans="1:14" s="46" customFormat="1" ht="15.75" customHeight="1" x14ac:dyDescent="0.35">
      <c r="A76" s="41" t="s">
        <v>4</v>
      </c>
      <c r="B76" s="41" t="s">
        <v>91</v>
      </c>
      <c r="C76" s="40" t="s">
        <v>65</v>
      </c>
      <c r="D76" s="73"/>
      <c r="E76" s="15">
        <v>5</v>
      </c>
      <c r="F76" s="32"/>
      <c r="G76" s="32"/>
      <c r="H76" s="5">
        <f>SUM(Tabla1321124692321[[#This Row],[PRIMER TRIMESTRE]:[CUARTO TRIMESTRE]])</f>
        <v>5</v>
      </c>
      <c r="I76" s="3">
        <v>395</v>
      </c>
      <c r="J76" s="44">
        <f>Tabla1321124692321[[#This Row],[PRECIO UNITARIO ESTIMADO]]*Tabla1321124692321[[#This Row],[CANTIDAD TOTAL]]</f>
        <v>1975</v>
      </c>
      <c r="K76" s="45"/>
      <c r="L76" s="41"/>
      <c r="M76" s="41"/>
      <c r="N76" s="40"/>
    </row>
    <row r="77" spans="1:14" s="46" customFormat="1" ht="15.75" customHeight="1" x14ac:dyDescent="0.35">
      <c r="A77" s="41" t="s">
        <v>4</v>
      </c>
      <c r="B77" s="41" t="s">
        <v>92</v>
      </c>
      <c r="C77" s="40" t="s">
        <v>43</v>
      </c>
      <c r="D77" s="73"/>
      <c r="E77" s="5">
        <v>10</v>
      </c>
      <c r="F77" s="5"/>
      <c r="G77" s="5"/>
      <c r="H77" s="5">
        <f>SUM(Tabla1321124692321[[#This Row],[PRIMER TRIMESTRE]:[CUARTO TRIMESTRE]])</f>
        <v>10</v>
      </c>
      <c r="I77" s="3">
        <v>850</v>
      </c>
      <c r="J77" s="44">
        <f>Tabla1321124692321[[#This Row],[PRECIO UNITARIO ESTIMADO]]*Tabla1321124692321[[#This Row],[CANTIDAD TOTAL]]</f>
        <v>8500</v>
      </c>
      <c r="K77" s="45"/>
      <c r="L77" s="41"/>
      <c r="M77" s="41"/>
      <c r="N77" s="41"/>
    </row>
    <row r="78" spans="1:14" s="46" customFormat="1" ht="15.75" customHeight="1" x14ac:dyDescent="0.35">
      <c r="A78" s="41" t="s">
        <v>4</v>
      </c>
      <c r="B78" s="41" t="s">
        <v>94</v>
      </c>
      <c r="C78" s="40" t="s">
        <v>43</v>
      </c>
      <c r="D78" s="73"/>
      <c r="E78" s="15">
        <v>25</v>
      </c>
      <c r="F78" s="15"/>
      <c r="G78" s="15"/>
      <c r="H78" s="5">
        <f>SUM(Tabla1321124692321[[#This Row],[PRIMER TRIMESTRE]:[CUARTO TRIMESTRE]])</f>
        <v>25</v>
      </c>
      <c r="I78" s="3">
        <v>2480</v>
      </c>
      <c r="J78" s="44">
        <f>Tabla1321124692321[[#This Row],[PRECIO UNITARIO ESTIMADO]]*Tabla1321124692321[[#This Row],[CANTIDAD TOTAL]]</f>
        <v>62000</v>
      </c>
      <c r="K78" s="45"/>
      <c r="L78" s="41"/>
      <c r="M78" s="41"/>
      <c r="N78" s="41"/>
    </row>
    <row r="79" spans="1:14" s="46" customFormat="1" ht="15.75" customHeight="1" x14ac:dyDescent="0.35">
      <c r="A79" s="41" t="s">
        <v>4</v>
      </c>
      <c r="B79" s="41" t="s">
        <v>95</v>
      </c>
      <c r="C79" s="40" t="s">
        <v>43</v>
      </c>
      <c r="D79" s="73"/>
      <c r="E79" s="15">
        <v>25</v>
      </c>
      <c r="F79" s="15"/>
      <c r="G79" s="15"/>
      <c r="H79" s="5">
        <f>SUM(Tabla1321124692321[[#This Row],[PRIMER TRIMESTRE]:[CUARTO TRIMESTRE]])</f>
        <v>25</v>
      </c>
      <c r="I79" s="3">
        <v>1649</v>
      </c>
      <c r="J79" s="44">
        <f>Tabla1321124692321[[#This Row],[PRECIO UNITARIO ESTIMADO]]*Tabla1321124692321[[#This Row],[CANTIDAD TOTAL]]</f>
        <v>41225</v>
      </c>
      <c r="K79" s="45"/>
      <c r="L79" s="41"/>
      <c r="M79" s="41"/>
      <c r="N79" s="41"/>
    </row>
    <row r="80" spans="1:14" s="46" customFormat="1" ht="15.75" customHeight="1" x14ac:dyDescent="0.35">
      <c r="A80" s="41" t="s">
        <v>4</v>
      </c>
      <c r="B80" s="41" t="s">
        <v>96</v>
      </c>
      <c r="C80" s="40" t="s">
        <v>43</v>
      </c>
      <c r="D80" s="73"/>
      <c r="E80" s="15">
        <v>10</v>
      </c>
      <c r="F80" s="15"/>
      <c r="G80" s="15"/>
      <c r="H80" s="5">
        <f>SUM(Tabla1321124692321[[#This Row],[PRIMER TRIMESTRE]:[CUARTO TRIMESTRE]])</f>
        <v>10</v>
      </c>
      <c r="I80" s="3">
        <v>900</v>
      </c>
      <c r="J80" s="44">
        <f>Tabla1321124692321[[#This Row],[PRECIO UNITARIO ESTIMADO]]*Tabla1321124692321[[#This Row],[CANTIDAD TOTAL]]</f>
        <v>9000</v>
      </c>
      <c r="K80" s="45"/>
      <c r="L80" s="41"/>
      <c r="M80" s="41"/>
      <c r="N80" s="41"/>
    </row>
    <row r="81" spans="1:14" s="46" customFormat="1" ht="15.75" customHeight="1" x14ac:dyDescent="0.35">
      <c r="A81" s="41" t="s">
        <v>4</v>
      </c>
      <c r="B81" s="41" t="s">
        <v>97</v>
      </c>
      <c r="C81" s="40" t="s">
        <v>43</v>
      </c>
      <c r="D81" s="73"/>
      <c r="E81" s="15">
        <v>12</v>
      </c>
      <c r="F81" s="15"/>
      <c r="G81" s="15"/>
      <c r="H81" s="5">
        <f>SUM(Tabla1321124692321[[#This Row],[PRIMER TRIMESTRE]:[CUARTO TRIMESTRE]])</f>
        <v>12</v>
      </c>
      <c r="I81" s="3">
        <v>1835</v>
      </c>
      <c r="J81" s="44">
        <f>Tabla1321124692321[[#This Row],[PRECIO UNITARIO ESTIMADO]]*Tabla1321124692321[[#This Row],[CANTIDAD TOTAL]]</f>
        <v>22020</v>
      </c>
      <c r="K81" s="45"/>
      <c r="L81" s="41"/>
      <c r="M81" s="41"/>
      <c r="N81" s="41"/>
    </row>
    <row r="82" spans="1:14" s="46" customFormat="1" ht="15.75" customHeight="1" x14ac:dyDescent="0.35">
      <c r="A82" s="41" t="s">
        <v>4</v>
      </c>
      <c r="B82" s="41" t="s">
        <v>99</v>
      </c>
      <c r="C82" s="40" t="s">
        <v>43</v>
      </c>
      <c r="D82" s="73"/>
      <c r="E82" s="5">
        <v>300</v>
      </c>
      <c r="F82" s="5"/>
      <c r="G82" s="5"/>
      <c r="H82" s="5">
        <f>SUM(Tabla1321124692321[[#This Row],[PRIMER TRIMESTRE]:[CUARTO TRIMESTRE]])</f>
        <v>300</v>
      </c>
      <c r="I82" s="3">
        <v>780</v>
      </c>
      <c r="J82" s="44">
        <f>Tabla1321124692321[[#This Row],[PRECIO UNITARIO ESTIMADO]]*Tabla1321124692321[[#This Row],[CANTIDAD TOTAL]]</f>
        <v>234000</v>
      </c>
      <c r="K82" s="45"/>
      <c r="L82" s="41"/>
      <c r="M82" s="41"/>
      <c r="N82" s="41"/>
    </row>
    <row r="83" spans="1:14" s="46" customFormat="1" ht="15.75" customHeight="1" x14ac:dyDescent="0.35">
      <c r="A83" s="41" t="s">
        <v>4</v>
      </c>
      <c r="B83" s="41" t="s">
        <v>100</v>
      </c>
      <c r="C83" s="40" t="s">
        <v>43</v>
      </c>
      <c r="D83" s="73"/>
      <c r="E83" s="5">
        <v>300</v>
      </c>
      <c r="F83" s="5"/>
      <c r="G83" s="5"/>
      <c r="H83" s="5">
        <f>SUM(Tabla1321124692321[[#This Row],[PRIMER TRIMESTRE]:[CUARTO TRIMESTRE]])</f>
        <v>300</v>
      </c>
      <c r="I83" s="3">
        <v>760</v>
      </c>
      <c r="J83" s="44">
        <f>Tabla1321124692321[[#This Row],[PRECIO UNITARIO ESTIMADO]]*Tabla1321124692321[[#This Row],[CANTIDAD TOTAL]]</f>
        <v>228000</v>
      </c>
      <c r="K83" s="45"/>
      <c r="L83" s="41"/>
      <c r="M83" s="41"/>
      <c r="N83" s="41"/>
    </row>
    <row r="84" spans="1:14" s="46" customFormat="1" ht="15.75" customHeight="1" x14ac:dyDescent="0.35">
      <c r="A84" s="41" t="s">
        <v>4</v>
      </c>
      <c r="B84" s="41" t="s">
        <v>101</v>
      </c>
      <c r="C84" s="40" t="s">
        <v>43</v>
      </c>
      <c r="D84" s="73"/>
      <c r="E84" s="5">
        <v>25</v>
      </c>
      <c r="F84" s="5"/>
      <c r="G84" s="5"/>
      <c r="H84" s="5">
        <f>SUM(Tabla1321124692321[[#This Row],[PRIMER TRIMESTRE]:[CUARTO TRIMESTRE]])</f>
        <v>25</v>
      </c>
      <c r="I84" s="3">
        <v>1290</v>
      </c>
      <c r="J84" s="44">
        <f>Tabla1321124692321[[#This Row],[PRECIO UNITARIO ESTIMADO]]*Tabla1321124692321[[#This Row],[CANTIDAD TOTAL]]</f>
        <v>32250</v>
      </c>
      <c r="K84" s="45"/>
      <c r="L84" s="41"/>
      <c r="M84" s="41"/>
      <c r="N84" s="41"/>
    </row>
    <row r="85" spans="1:14" s="46" customFormat="1" ht="15.75" customHeight="1" x14ac:dyDescent="0.35">
      <c r="A85" s="41" t="s">
        <v>4</v>
      </c>
      <c r="B85" s="41" t="s">
        <v>102</v>
      </c>
      <c r="C85" s="40" t="s">
        <v>43</v>
      </c>
      <c r="D85" s="73"/>
      <c r="E85" s="5">
        <v>300</v>
      </c>
      <c r="F85" s="5"/>
      <c r="G85" s="5"/>
      <c r="H85" s="5">
        <f>SUM(Tabla1321124692321[[#This Row],[PRIMER TRIMESTRE]:[CUARTO TRIMESTRE]])</f>
        <v>300</v>
      </c>
      <c r="I85" s="3">
        <v>1388</v>
      </c>
      <c r="J85" s="44">
        <f>Tabla1321124692321[[#This Row],[PRECIO UNITARIO ESTIMADO]]*Tabla1321124692321[[#This Row],[CANTIDAD TOTAL]]</f>
        <v>416400</v>
      </c>
      <c r="K85" s="45"/>
      <c r="L85" s="41"/>
      <c r="M85" s="41"/>
      <c r="N85" s="41"/>
    </row>
    <row r="86" spans="1:14" s="46" customFormat="1" ht="15.75" customHeight="1" x14ac:dyDescent="0.35">
      <c r="A86" s="41" t="s">
        <v>4</v>
      </c>
      <c r="B86" s="41" t="s">
        <v>103</v>
      </c>
      <c r="C86" s="40" t="s">
        <v>43</v>
      </c>
      <c r="D86" s="73"/>
      <c r="E86" s="5">
        <v>50</v>
      </c>
      <c r="F86" s="5"/>
      <c r="G86" s="5"/>
      <c r="H86" s="5">
        <f>SUM(Tabla1321124692321[[#This Row],[PRIMER TRIMESTRE]:[CUARTO TRIMESTRE]])</f>
        <v>50</v>
      </c>
      <c r="I86" s="3">
        <v>301</v>
      </c>
      <c r="J86" s="44">
        <f>Tabla1321124692321[[#This Row],[PRECIO UNITARIO ESTIMADO]]*Tabla1321124692321[[#This Row],[CANTIDAD TOTAL]]</f>
        <v>15050</v>
      </c>
      <c r="K86" s="45"/>
      <c r="L86" s="41"/>
      <c r="M86" s="41"/>
      <c r="N86" s="41"/>
    </row>
    <row r="87" spans="1:14" s="46" customFormat="1" ht="15.75" customHeight="1" x14ac:dyDescent="0.35">
      <c r="A87" s="41" t="s">
        <v>4</v>
      </c>
      <c r="B87" s="41" t="s">
        <v>104</v>
      </c>
      <c r="C87" s="40" t="s">
        <v>43</v>
      </c>
      <c r="D87" s="73"/>
      <c r="E87" s="5">
        <v>50</v>
      </c>
      <c r="F87" s="5"/>
      <c r="G87" s="5"/>
      <c r="H87" s="5">
        <f>SUM(Tabla1321124692321[[#This Row],[PRIMER TRIMESTRE]:[CUARTO TRIMESTRE]])</f>
        <v>50</v>
      </c>
      <c r="I87" s="3">
        <v>451</v>
      </c>
      <c r="J87" s="44">
        <f>Tabla1321124692321[[#This Row],[PRECIO UNITARIO ESTIMADO]]*Tabla1321124692321[[#This Row],[CANTIDAD TOTAL]]</f>
        <v>22550</v>
      </c>
      <c r="K87" s="45"/>
      <c r="L87" s="41"/>
      <c r="M87" s="41"/>
      <c r="N87" s="41"/>
    </row>
    <row r="88" spans="1:14" s="46" customFormat="1" ht="15.75" customHeight="1" x14ac:dyDescent="0.35">
      <c r="A88" s="41" t="s">
        <v>4</v>
      </c>
      <c r="B88" s="41" t="s">
        <v>105</v>
      </c>
      <c r="C88" s="40" t="s">
        <v>43</v>
      </c>
      <c r="D88" s="73"/>
      <c r="E88" s="5">
        <v>25</v>
      </c>
      <c r="F88" s="5"/>
      <c r="G88" s="5"/>
      <c r="H88" s="5">
        <f>SUM(Tabla1321124692321[[#This Row],[PRIMER TRIMESTRE]:[CUARTO TRIMESTRE]])</f>
        <v>25</v>
      </c>
      <c r="I88" s="3">
        <v>544</v>
      </c>
      <c r="J88" s="44">
        <f>Tabla1321124692321[[#This Row],[PRECIO UNITARIO ESTIMADO]]*Tabla1321124692321[[#This Row],[CANTIDAD TOTAL]]</f>
        <v>13600</v>
      </c>
      <c r="K88" s="45"/>
      <c r="L88" s="41"/>
      <c r="M88" s="41"/>
      <c r="N88" s="41"/>
    </row>
    <row r="89" spans="1:14" s="46" customFormat="1" ht="15.75" customHeight="1" x14ac:dyDescent="0.35">
      <c r="A89" s="41" t="s">
        <v>4</v>
      </c>
      <c r="B89" s="41" t="s">
        <v>106</v>
      </c>
      <c r="C89" s="40" t="s">
        <v>43</v>
      </c>
      <c r="D89" s="73"/>
      <c r="E89" s="5">
        <v>25</v>
      </c>
      <c r="F89" s="5"/>
      <c r="G89" s="5"/>
      <c r="H89" s="5">
        <f>SUM(Tabla1321124692321[[#This Row],[PRIMER TRIMESTRE]:[CUARTO TRIMESTRE]])</f>
        <v>25</v>
      </c>
      <c r="I89" s="3">
        <v>572</v>
      </c>
      <c r="J89" s="44">
        <f>Tabla1321124692321[[#This Row],[PRECIO UNITARIO ESTIMADO]]*Tabla1321124692321[[#This Row],[CANTIDAD TOTAL]]</f>
        <v>14300</v>
      </c>
      <c r="K89" s="45"/>
      <c r="L89" s="41"/>
      <c r="M89" s="41"/>
      <c r="N89" s="41"/>
    </row>
    <row r="90" spans="1:14" s="46" customFormat="1" ht="15.75" customHeight="1" x14ac:dyDescent="0.35">
      <c r="A90" s="41" t="s">
        <v>4</v>
      </c>
      <c r="B90" s="41" t="s">
        <v>107</v>
      </c>
      <c r="C90" s="40" t="s">
        <v>43</v>
      </c>
      <c r="D90" s="73"/>
      <c r="E90" s="5">
        <v>25</v>
      </c>
      <c r="F90" s="5"/>
      <c r="G90" s="5"/>
      <c r="H90" s="5">
        <f>SUM(Tabla1321124692321[[#This Row],[PRIMER TRIMESTRE]:[CUARTO TRIMESTRE]])</f>
        <v>25</v>
      </c>
      <c r="I90" s="3">
        <v>800</v>
      </c>
      <c r="J90" s="44">
        <f>Tabla1321124692321[[#This Row],[PRECIO UNITARIO ESTIMADO]]*Tabla1321124692321[[#This Row],[CANTIDAD TOTAL]]</f>
        <v>20000</v>
      </c>
      <c r="K90" s="45"/>
      <c r="L90" s="41"/>
      <c r="M90" s="41"/>
      <c r="N90" s="41"/>
    </row>
    <row r="91" spans="1:14" s="46" customFormat="1" ht="15.75" customHeight="1" x14ac:dyDescent="0.35">
      <c r="A91" s="41" t="s">
        <v>4</v>
      </c>
      <c r="B91" s="41" t="s">
        <v>108</v>
      </c>
      <c r="C91" s="40" t="s">
        <v>43</v>
      </c>
      <c r="D91" s="73"/>
      <c r="E91" s="5">
        <v>4</v>
      </c>
      <c r="F91" s="5"/>
      <c r="G91" s="5"/>
      <c r="H91" s="5">
        <f>SUM(Tabla1321124692321[[#This Row],[PRIMER TRIMESTRE]:[CUARTO TRIMESTRE]])</f>
        <v>4</v>
      </c>
      <c r="I91" s="3">
        <v>3076</v>
      </c>
      <c r="J91" s="44">
        <f>Tabla1321124692321[[#This Row],[PRECIO UNITARIO ESTIMADO]]*Tabla1321124692321[[#This Row],[CANTIDAD TOTAL]]</f>
        <v>12304</v>
      </c>
      <c r="K91" s="45"/>
      <c r="L91" s="41"/>
      <c r="M91" s="41"/>
      <c r="N91" s="41"/>
    </row>
    <row r="92" spans="1:14" s="46" customFormat="1" ht="15.75" customHeight="1" x14ac:dyDescent="0.35">
      <c r="A92" s="41" t="s">
        <v>4</v>
      </c>
      <c r="B92" s="41" t="s">
        <v>109</v>
      </c>
      <c r="C92" s="40" t="s">
        <v>43</v>
      </c>
      <c r="D92" s="73"/>
      <c r="E92" s="5">
        <v>3</v>
      </c>
      <c r="F92" s="32"/>
      <c r="G92" s="32"/>
      <c r="H92" s="5">
        <f>SUM(Tabla1321124692321[[#This Row],[PRIMER TRIMESTRE]:[CUARTO TRIMESTRE]])</f>
        <v>3</v>
      </c>
      <c r="I92" s="3">
        <v>556</v>
      </c>
      <c r="J92" s="44">
        <f>Tabla1321124692321[[#This Row],[PRECIO UNITARIO ESTIMADO]]*Tabla1321124692321[[#This Row],[CANTIDAD TOTAL]]</f>
        <v>1668</v>
      </c>
      <c r="K92" s="45"/>
      <c r="L92" s="41"/>
      <c r="M92" s="41"/>
      <c r="N92" s="40"/>
    </row>
    <row r="93" spans="1:14" s="46" customFormat="1" ht="15.75" customHeight="1" x14ac:dyDescent="0.35">
      <c r="A93" s="41" t="s">
        <v>4</v>
      </c>
      <c r="B93" s="41" t="s">
        <v>110</v>
      </c>
      <c r="C93" s="40" t="s">
        <v>43</v>
      </c>
      <c r="D93" s="73"/>
      <c r="E93" s="5">
        <v>25</v>
      </c>
      <c r="F93" s="5"/>
      <c r="G93" s="5"/>
      <c r="H93" s="5">
        <f>SUM(Tabla1321124692321[[#This Row],[PRIMER TRIMESTRE]:[CUARTO TRIMESTRE]])</f>
        <v>25</v>
      </c>
      <c r="I93" s="3">
        <v>5000</v>
      </c>
      <c r="J93" s="44">
        <f>Tabla1321124692321[[#This Row],[PRECIO UNITARIO ESTIMADO]]*Tabla1321124692321[[#This Row],[CANTIDAD TOTAL]]</f>
        <v>125000</v>
      </c>
      <c r="K93" s="45"/>
      <c r="L93" s="41"/>
      <c r="M93" s="41"/>
      <c r="N93" s="41"/>
    </row>
    <row r="94" spans="1:14" s="46" customFormat="1" ht="15.75" customHeight="1" x14ac:dyDescent="0.35">
      <c r="A94" s="41" t="s">
        <v>4</v>
      </c>
      <c r="B94" s="41" t="s">
        <v>111</v>
      </c>
      <c r="C94" s="40" t="s">
        <v>43</v>
      </c>
      <c r="D94" s="73"/>
      <c r="E94" s="5">
        <v>25</v>
      </c>
      <c r="F94" s="5"/>
      <c r="G94" s="5"/>
      <c r="H94" s="5">
        <f>SUM(Tabla1321124692321[[#This Row],[PRIMER TRIMESTRE]:[CUARTO TRIMESTRE]])</f>
        <v>25</v>
      </c>
      <c r="I94" s="3">
        <v>203</v>
      </c>
      <c r="J94" s="44">
        <f>Tabla1321124692321[[#This Row],[PRECIO UNITARIO ESTIMADO]]*Tabla1321124692321[[#This Row],[CANTIDAD TOTAL]]</f>
        <v>5075</v>
      </c>
      <c r="K94" s="45"/>
      <c r="L94" s="41"/>
      <c r="M94" s="41"/>
      <c r="N94" s="41"/>
    </row>
    <row r="95" spans="1:14" s="46" customFormat="1" ht="15.75" customHeight="1" x14ac:dyDescent="0.35">
      <c r="A95" s="41" t="s">
        <v>4</v>
      </c>
      <c r="B95" s="41" t="s">
        <v>112</v>
      </c>
      <c r="C95" s="40" t="s">
        <v>113</v>
      </c>
      <c r="D95" s="73"/>
      <c r="E95" s="5">
        <v>25</v>
      </c>
      <c r="F95" s="5"/>
      <c r="G95" s="5"/>
      <c r="H95" s="5">
        <f>SUM(Tabla1321124692321[[#This Row],[PRIMER TRIMESTRE]:[CUARTO TRIMESTRE]])</f>
        <v>25</v>
      </c>
      <c r="I95" s="3">
        <v>17204</v>
      </c>
      <c r="J95" s="44">
        <f>Tabla1321124692321[[#This Row],[PRECIO UNITARIO ESTIMADO]]*Tabla1321124692321[[#This Row],[CANTIDAD TOTAL]]</f>
        <v>430100</v>
      </c>
      <c r="K95" s="45"/>
      <c r="L95" s="41"/>
      <c r="M95" s="41"/>
      <c r="N95" s="41"/>
    </row>
    <row r="96" spans="1:14" s="46" customFormat="1" ht="15.75" customHeight="1" x14ac:dyDescent="0.35">
      <c r="A96" s="41" t="s">
        <v>4</v>
      </c>
      <c r="B96" s="41" t="s">
        <v>114</v>
      </c>
      <c r="C96" s="40" t="s">
        <v>113</v>
      </c>
      <c r="D96" s="73"/>
      <c r="E96" s="5">
        <v>25</v>
      </c>
      <c r="F96" s="5"/>
      <c r="G96" s="5"/>
      <c r="H96" s="5">
        <f>SUM(Tabla1321124692321[[#This Row],[PRIMER TRIMESTRE]:[CUARTO TRIMESTRE]])</f>
        <v>25</v>
      </c>
      <c r="I96" s="3">
        <v>14530</v>
      </c>
      <c r="J96" s="44">
        <f>Tabla1321124692321[[#This Row],[PRECIO UNITARIO ESTIMADO]]*Tabla1321124692321[[#This Row],[CANTIDAD TOTAL]]</f>
        <v>363250</v>
      </c>
      <c r="K96" s="45"/>
      <c r="L96" s="41"/>
      <c r="M96" s="41"/>
      <c r="N96" s="41"/>
    </row>
    <row r="97" spans="1:14" s="46" customFormat="1" ht="15.75" customHeight="1" x14ac:dyDescent="0.35">
      <c r="A97" s="41" t="s">
        <v>4</v>
      </c>
      <c r="B97" s="41" t="s">
        <v>115</v>
      </c>
      <c r="C97" s="40" t="s">
        <v>43</v>
      </c>
      <c r="D97" s="73"/>
      <c r="E97" s="5">
        <v>25</v>
      </c>
      <c r="F97" s="5"/>
      <c r="G97" s="5"/>
      <c r="H97" s="5">
        <f>SUM(Tabla1321124692321[[#This Row],[PRIMER TRIMESTRE]:[CUARTO TRIMESTRE]])</f>
        <v>25</v>
      </c>
      <c r="I97" s="3">
        <v>284</v>
      </c>
      <c r="J97" s="44">
        <f>Tabla1321124692321[[#This Row],[PRECIO UNITARIO ESTIMADO]]*Tabla1321124692321[[#This Row],[CANTIDAD TOTAL]]</f>
        <v>7100</v>
      </c>
      <c r="K97" s="45"/>
      <c r="L97" s="41"/>
      <c r="M97" s="41"/>
      <c r="N97" s="41"/>
    </row>
    <row r="98" spans="1:14" s="46" customFormat="1" ht="15.75" customHeight="1" x14ac:dyDescent="0.35">
      <c r="A98" s="41" t="s">
        <v>4</v>
      </c>
      <c r="B98" s="41" t="s">
        <v>116</v>
      </c>
      <c r="C98" s="40" t="s">
        <v>43</v>
      </c>
      <c r="D98" s="73"/>
      <c r="E98" s="5">
        <v>25</v>
      </c>
      <c r="F98" s="5"/>
      <c r="G98" s="5"/>
      <c r="H98" s="5">
        <f>SUM(Tabla1321124692321[[#This Row],[PRIMER TRIMESTRE]:[CUARTO TRIMESTRE]])</f>
        <v>25</v>
      </c>
      <c r="I98" s="3">
        <v>231</v>
      </c>
      <c r="J98" s="44">
        <f>Tabla1321124692321[[#This Row],[PRECIO UNITARIO ESTIMADO]]*Tabla1321124692321[[#This Row],[CANTIDAD TOTAL]]</f>
        <v>5775</v>
      </c>
      <c r="K98" s="45"/>
      <c r="L98" s="41"/>
      <c r="M98" s="41"/>
      <c r="N98" s="41"/>
    </row>
    <row r="99" spans="1:14" s="46" customFormat="1" ht="15.75" customHeight="1" x14ac:dyDescent="0.35">
      <c r="A99" s="41" t="s">
        <v>4</v>
      </c>
      <c r="B99" s="41" t="s">
        <v>117</v>
      </c>
      <c r="C99" s="40" t="s">
        <v>43</v>
      </c>
      <c r="D99" s="73"/>
      <c r="E99" s="5">
        <v>25</v>
      </c>
      <c r="F99" s="5"/>
      <c r="G99" s="5"/>
      <c r="H99" s="5">
        <f>SUM(Tabla1321124692321[[#This Row],[PRIMER TRIMESTRE]:[CUARTO TRIMESTRE]])</f>
        <v>25</v>
      </c>
      <c r="I99" s="3">
        <v>234</v>
      </c>
      <c r="J99" s="44">
        <f>Tabla1321124692321[[#This Row],[PRECIO UNITARIO ESTIMADO]]*Tabla1321124692321[[#This Row],[CANTIDAD TOTAL]]</f>
        <v>5850</v>
      </c>
      <c r="K99" s="45"/>
      <c r="L99" s="41"/>
      <c r="M99" s="41"/>
      <c r="N99" s="41"/>
    </row>
    <row r="100" spans="1:14" s="46" customFormat="1" ht="15.75" customHeight="1" x14ac:dyDescent="0.35">
      <c r="A100" s="41" t="s">
        <v>4</v>
      </c>
      <c r="B100" s="41" t="s">
        <v>118</v>
      </c>
      <c r="C100" s="40" t="s">
        <v>43</v>
      </c>
      <c r="D100" s="73"/>
      <c r="E100" s="5">
        <v>25</v>
      </c>
      <c r="F100" s="5"/>
      <c r="G100" s="5"/>
      <c r="H100" s="5">
        <f>SUM(Tabla1321124692321[[#This Row],[PRIMER TRIMESTRE]:[CUARTO TRIMESTRE]])</f>
        <v>25</v>
      </c>
      <c r="I100" s="3">
        <v>299</v>
      </c>
      <c r="J100" s="44">
        <f>Tabla1321124692321[[#This Row],[PRECIO UNITARIO ESTIMADO]]*Tabla1321124692321[[#This Row],[CANTIDAD TOTAL]]</f>
        <v>7475</v>
      </c>
      <c r="K100" s="45"/>
      <c r="L100" s="41"/>
      <c r="M100" s="41"/>
      <c r="N100" s="41"/>
    </row>
    <row r="101" spans="1:14" s="46" customFormat="1" ht="15.75" customHeight="1" x14ac:dyDescent="0.35">
      <c r="A101" s="41" t="s">
        <v>4</v>
      </c>
      <c r="B101" s="41" t="s">
        <v>119</v>
      </c>
      <c r="C101" s="40" t="s">
        <v>113</v>
      </c>
      <c r="D101" s="73"/>
      <c r="E101" s="5">
        <v>25</v>
      </c>
      <c r="F101" s="5"/>
      <c r="G101" s="5"/>
      <c r="H101" s="5">
        <f>SUM(Tabla1321124692321[[#This Row],[PRIMER TRIMESTRE]:[CUARTO TRIMESTRE]])</f>
        <v>25</v>
      </c>
      <c r="I101" s="3">
        <v>1750</v>
      </c>
      <c r="J101" s="44">
        <f>Tabla1321124692321[[#This Row],[PRECIO UNITARIO ESTIMADO]]*Tabla1321124692321[[#This Row],[CANTIDAD TOTAL]]</f>
        <v>43750</v>
      </c>
      <c r="K101" s="45"/>
      <c r="L101" s="41"/>
      <c r="M101" s="41"/>
      <c r="N101" s="41"/>
    </row>
    <row r="102" spans="1:14" s="46" customFormat="1" ht="15.75" customHeight="1" x14ac:dyDescent="0.35">
      <c r="A102" s="41" t="s">
        <v>4</v>
      </c>
      <c r="B102" s="41" t="s">
        <v>120</v>
      </c>
      <c r="C102" s="40" t="s">
        <v>113</v>
      </c>
      <c r="D102" s="73"/>
      <c r="E102" s="5">
        <v>25</v>
      </c>
      <c r="F102" s="5"/>
      <c r="G102" s="5"/>
      <c r="H102" s="5">
        <f>SUM(Tabla1321124692321[[#This Row],[PRIMER TRIMESTRE]:[CUARTO TRIMESTRE]])</f>
        <v>25</v>
      </c>
      <c r="I102" s="3">
        <v>1835</v>
      </c>
      <c r="J102" s="44">
        <f>Tabla1321124692321[[#This Row],[PRECIO UNITARIO ESTIMADO]]*Tabla1321124692321[[#This Row],[CANTIDAD TOTAL]]</f>
        <v>45875</v>
      </c>
      <c r="K102" s="45"/>
      <c r="L102" s="41"/>
      <c r="M102" s="41"/>
      <c r="N102" s="41"/>
    </row>
    <row r="103" spans="1:14" s="46" customFormat="1" ht="15.75" customHeight="1" x14ac:dyDescent="0.35">
      <c r="A103" s="41" t="s">
        <v>4</v>
      </c>
      <c r="B103" s="41" t="s">
        <v>121</v>
      </c>
      <c r="C103" s="40" t="s">
        <v>43</v>
      </c>
      <c r="D103" s="73"/>
      <c r="E103" s="5">
        <v>25</v>
      </c>
      <c r="F103" s="5"/>
      <c r="G103" s="5"/>
      <c r="H103" s="5">
        <f>SUM(Tabla1321124692321[[#This Row],[PRIMER TRIMESTRE]:[CUARTO TRIMESTRE]])</f>
        <v>25</v>
      </c>
      <c r="I103" s="3">
        <v>350</v>
      </c>
      <c r="J103" s="44">
        <f>Tabla1321124692321[[#This Row],[PRECIO UNITARIO ESTIMADO]]*Tabla1321124692321[[#This Row],[CANTIDAD TOTAL]]</f>
        <v>8750</v>
      </c>
      <c r="K103" s="45"/>
      <c r="L103" s="41"/>
      <c r="M103" s="41"/>
      <c r="N103" s="41"/>
    </row>
    <row r="104" spans="1:14" s="46" customFormat="1" ht="15.75" customHeight="1" x14ac:dyDescent="0.35">
      <c r="A104" s="41" t="s">
        <v>4</v>
      </c>
      <c r="B104" s="41" t="s">
        <v>122</v>
      </c>
      <c r="C104" s="40" t="s">
        <v>43</v>
      </c>
      <c r="D104" s="73"/>
      <c r="E104" s="5">
        <v>25</v>
      </c>
      <c r="F104" s="5"/>
      <c r="G104" s="5"/>
      <c r="H104" s="5">
        <f>SUM(Tabla1321124692321[[#This Row],[PRIMER TRIMESTRE]:[CUARTO TRIMESTRE]])</f>
        <v>25</v>
      </c>
      <c r="I104" s="3">
        <v>375</v>
      </c>
      <c r="J104" s="44">
        <f>Tabla1321124692321[[#This Row],[PRECIO UNITARIO ESTIMADO]]*Tabla1321124692321[[#This Row],[CANTIDAD TOTAL]]</f>
        <v>9375</v>
      </c>
      <c r="K104" s="45"/>
      <c r="L104" s="41"/>
      <c r="M104" s="41"/>
      <c r="N104" s="41"/>
    </row>
    <row r="105" spans="1:14" s="46" customFormat="1" ht="15.75" customHeight="1" x14ac:dyDescent="0.35">
      <c r="A105" s="41" t="s">
        <v>4</v>
      </c>
      <c r="B105" s="41" t="s">
        <v>123</v>
      </c>
      <c r="C105" s="40" t="s">
        <v>43</v>
      </c>
      <c r="D105" s="73"/>
      <c r="E105" s="5">
        <v>25</v>
      </c>
      <c r="F105" s="5"/>
      <c r="G105" s="5"/>
      <c r="H105" s="5">
        <f>SUM(Tabla1321124692321[[#This Row],[PRIMER TRIMESTRE]:[CUARTO TRIMESTRE]])</f>
        <v>25</v>
      </c>
      <c r="I105" s="3">
        <v>11600</v>
      </c>
      <c r="J105" s="44">
        <f>Tabla1321124692321[[#This Row],[PRECIO UNITARIO ESTIMADO]]*Tabla1321124692321[[#This Row],[CANTIDAD TOTAL]]</f>
        <v>290000</v>
      </c>
      <c r="K105" s="45"/>
      <c r="L105" s="41"/>
      <c r="M105" s="41"/>
      <c r="N105" s="41"/>
    </row>
    <row r="106" spans="1:14" s="46" customFormat="1" ht="15.75" customHeight="1" x14ac:dyDescent="0.35">
      <c r="A106" s="41" t="s">
        <v>4</v>
      </c>
      <c r="B106" s="41" t="s">
        <v>124</v>
      </c>
      <c r="C106" s="40" t="s">
        <v>113</v>
      </c>
      <c r="D106" s="73"/>
      <c r="E106" s="5">
        <v>25</v>
      </c>
      <c r="F106" s="5"/>
      <c r="G106" s="5"/>
      <c r="H106" s="5">
        <f>SUM(Tabla1321124692321[[#This Row],[PRIMER TRIMESTRE]:[CUARTO TRIMESTRE]])</f>
        <v>25</v>
      </c>
      <c r="I106" s="3">
        <v>9204</v>
      </c>
      <c r="J106" s="44">
        <f>Tabla1321124692321[[#This Row],[PRECIO UNITARIO ESTIMADO]]*Tabla1321124692321[[#This Row],[CANTIDAD TOTAL]]</f>
        <v>230100</v>
      </c>
      <c r="K106" s="45"/>
      <c r="L106" s="41"/>
      <c r="M106" s="41"/>
      <c r="N106" s="41"/>
    </row>
    <row r="107" spans="1:14" s="46" customFormat="1" ht="15.75" customHeight="1" x14ac:dyDescent="0.35">
      <c r="A107" s="41" t="s">
        <v>4</v>
      </c>
      <c r="B107" s="41" t="s">
        <v>125</v>
      </c>
      <c r="C107" s="40" t="s">
        <v>113</v>
      </c>
      <c r="D107" s="73"/>
      <c r="E107" s="5">
        <v>25</v>
      </c>
      <c r="F107" s="5"/>
      <c r="G107" s="5"/>
      <c r="H107" s="5">
        <f>SUM(Tabla1321124692321[[#This Row],[PRIMER TRIMESTRE]:[CUARTO TRIMESTRE]])</f>
        <v>25</v>
      </c>
      <c r="I107" s="3">
        <v>10300</v>
      </c>
      <c r="J107" s="44">
        <f>Tabla1321124692321[[#This Row],[PRECIO UNITARIO ESTIMADO]]*Tabla1321124692321[[#This Row],[CANTIDAD TOTAL]]</f>
        <v>257500</v>
      </c>
      <c r="K107" s="45"/>
      <c r="L107" s="41"/>
      <c r="M107" s="41"/>
      <c r="N107" s="41"/>
    </row>
    <row r="108" spans="1:14" s="46" customFormat="1" ht="15.75" customHeight="1" x14ac:dyDescent="0.35">
      <c r="A108" s="41" t="s">
        <v>4</v>
      </c>
      <c r="B108" s="41" t="s">
        <v>126</v>
      </c>
      <c r="C108" s="40" t="s">
        <v>43</v>
      </c>
      <c r="D108" s="73"/>
      <c r="E108" s="5">
        <v>25</v>
      </c>
      <c r="F108" s="5"/>
      <c r="G108" s="5"/>
      <c r="H108" s="5">
        <f>SUM(Tabla1321124692321[[#This Row],[PRIMER TRIMESTRE]:[CUARTO TRIMESTRE]])</f>
        <v>25</v>
      </c>
      <c r="I108" s="3">
        <v>315</v>
      </c>
      <c r="J108" s="44">
        <f>Tabla1321124692321[[#This Row],[PRECIO UNITARIO ESTIMADO]]*Tabla1321124692321[[#This Row],[CANTIDAD TOTAL]]</f>
        <v>7875</v>
      </c>
      <c r="K108" s="45"/>
      <c r="L108" s="41"/>
      <c r="M108" s="41"/>
      <c r="N108" s="41"/>
    </row>
    <row r="109" spans="1:14" s="46" customFormat="1" ht="15.75" customHeight="1" x14ac:dyDescent="0.35">
      <c r="A109" s="41" t="s">
        <v>4</v>
      </c>
      <c r="B109" s="41" t="s">
        <v>127</v>
      </c>
      <c r="C109" s="40" t="s">
        <v>43</v>
      </c>
      <c r="D109" s="73"/>
      <c r="E109" s="5">
        <v>25</v>
      </c>
      <c r="F109" s="51"/>
      <c r="G109" s="51"/>
      <c r="H109" s="5">
        <f>SUM(Tabla1321124692321[[#This Row],[PRIMER TRIMESTRE]:[CUARTO TRIMESTRE]])</f>
        <v>25</v>
      </c>
      <c r="I109" s="3">
        <v>7000</v>
      </c>
      <c r="J109" s="44">
        <f>Tabla1321124692321[[#This Row],[PRECIO UNITARIO ESTIMADO]]*Tabla1321124692321[[#This Row],[CANTIDAD TOTAL]]</f>
        <v>175000</v>
      </c>
      <c r="K109" s="45"/>
      <c r="L109" s="41"/>
      <c r="M109" s="41"/>
      <c r="N109" s="41"/>
    </row>
    <row r="110" spans="1:14" s="46" customFormat="1" ht="15.75" customHeight="1" x14ac:dyDescent="0.35">
      <c r="A110" s="41" t="s">
        <v>4</v>
      </c>
      <c r="B110" s="41" t="s">
        <v>128</v>
      </c>
      <c r="C110" s="40" t="s">
        <v>43</v>
      </c>
      <c r="D110" s="73"/>
      <c r="E110" s="5">
        <v>25</v>
      </c>
      <c r="F110" s="51"/>
      <c r="G110" s="51"/>
      <c r="H110" s="5">
        <f>SUM(Tabla1321124692321[[#This Row],[PRIMER TRIMESTRE]:[CUARTO TRIMESTRE]])</f>
        <v>25</v>
      </c>
      <c r="I110" s="3">
        <v>6500</v>
      </c>
      <c r="J110" s="44">
        <f>Tabla1321124692321[[#This Row],[PRECIO UNITARIO ESTIMADO]]*Tabla1321124692321[[#This Row],[CANTIDAD TOTAL]]</f>
        <v>162500</v>
      </c>
      <c r="K110" s="45"/>
      <c r="L110" s="41"/>
      <c r="M110" s="41"/>
      <c r="N110" s="41"/>
    </row>
    <row r="111" spans="1:14" s="46" customFormat="1" ht="15.75" customHeight="1" x14ac:dyDescent="0.35">
      <c r="A111" s="41" t="s">
        <v>4</v>
      </c>
      <c r="B111" s="41" t="s">
        <v>129</v>
      </c>
      <c r="C111" s="40" t="s">
        <v>43</v>
      </c>
      <c r="D111" s="73"/>
      <c r="E111" s="5">
        <v>25</v>
      </c>
      <c r="F111" s="51"/>
      <c r="G111" s="51"/>
      <c r="H111" s="5">
        <f>SUM(Tabla1321124692321[[#This Row],[PRIMER TRIMESTRE]:[CUARTO TRIMESTRE]])</f>
        <v>25</v>
      </c>
      <c r="I111" s="3">
        <v>11600</v>
      </c>
      <c r="J111" s="44">
        <f>Tabla1321124692321[[#This Row],[PRECIO UNITARIO ESTIMADO]]*Tabla1321124692321[[#This Row],[CANTIDAD TOTAL]]</f>
        <v>290000</v>
      </c>
      <c r="K111" s="45"/>
      <c r="L111" s="41"/>
      <c r="M111" s="41"/>
      <c r="N111" s="41"/>
    </row>
    <row r="112" spans="1:14" s="46" customFormat="1" ht="15.75" customHeight="1" x14ac:dyDescent="0.35">
      <c r="A112" s="41" t="s">
        <v>4</v>
      </c>
      <c r="B112" s="41" t="s">
        <v>130</v>
      </c>
      <c r="C112" s="40" t="s">
        <v>43</v>
      </c>
      <c r="D112" s="73"/>
      <c r="E112" s="5">
        <v>25</v>
      </c>
      <c r="F112" s="51"/>
      <c r="G112" s="51"/>
      <c r="H112" s="5">
        <f>SUM(Tabla1321124692321[[#This Row],[PRIMER TRIMESTRE]:[CUARTO TRIMESTRE]])</f>
        <v>25</v>
      </c>
      <c r="I112" s="3">
        <v>445</v>
      </c>
      <c r="J112" s="44">
        <f>Tabla1321124692321[[#This Row],[PRECIO UNITARIO ESTIMADO]]*Tabla1321124692321[[#This Row],[CANTIDAD TOTAL]]</f>
        <v>11125</v>
      </c>
      <c r="K112" s="45"/>
      <c r="L112" s="41"/>
      <c r="M112" s="41"/>
      <c r="N112" s="41"/>
    </row>
    <row r="113" spans="1:14" s="46" customFormat="1" ht="15.75" customHeight="1" x14ac:dyDescent="0.35">
      <c r="A113" s="31" t="s">
        <v>4</v>
      </c>
      <c r="B113" s="31" t="s">
        <v>131</v>
      </c>
      <c r="C113" s="40" t="s">
        <v>43</v>
      </c>
      <c r="D113" s="73"/>
      <c r="E113" s="5">
        <v>25</v>
      </c>
      <c r="F113" s="51"/>
      <c r="G113" s="5"/>
      <c r="H113" s="5">
        <f>SUM(Tabla1321124692321[[#This Row],[PRIMER TRIMESTRE]:[CUARTO TRIMESTRE]])</f>
        <v>25</v>
      </c>
      <c r="I113" s="3">
        <v>650</v>
      </c>
      <c r="J113" s="44">
        <f>Tabla1321124692321[[#This Row],[PRECIO UNITARIO ESTIMADO]]*Tabla1321124692321[[#This Row],[CANTIDAD TOTAL]]</f>
        <v>16250</v>
      </c>
      <c r="K113" s="45"/>
      <c r="L113" s="41"/>
      <c r="M113" s="41"/>
      <c r="N113" s="41"/>
    </row>
    <row r="114" spans="1:14" s="46" customFormat="1" ht="15.75" customHeight="1" x14ac:dyDescent="0.35">
      <c r="A114" s="31" t="s">
        <v>4</v>
      </c>
      <c r="B114" s="31" t="s">
        <v>132</v>
      </c>
      <c r="C114" s="40" t="s">
        <v>43</v>
      </c>
      <c r="D114" s="73"/>
      <c r="E114" s="5">
        <v>25</v>
      </c>
      <c r="F114" s="51"/>
      <c r="G114" s="5"/>
      <c r="H114" s="5">
        <f>SUM(Tabla1321124692321[[#This Row],[PRIMER TRIMESTRE]:[CUARTO TRIMESTRE]])</f>
        <v>25</v>
      </c>
      <c r="I114" s="3">
        <v>1300</v>
      </c>
      <c r="J114" s="44">
        <f>Tabla1321124692321[[#This Row],[PRECIO UNITARIO ESTIMADO]]*Tabla1321124692321[[#This Row],[CANTIDAD TOTAL]]</f>
        <v>32500</v>
      </c>
      <c r="K114" s="45"/>
      <c r="L114" s="41"/>
      <c r="M114" s="41"/>
      <c r="N114" s="41"/>
    </row>
    <row r="115" spans="1:14" s="46" customFormat="1" ht="15.75" customHeight="1" x14ac:dyDescent="0.35">
      <c r="A115" s="31" t="s">
        <v>4</v>
      </c>
      <c r="B115" s="31" t="s">
        <v>133</v>
      </c>
      <c r="C115" s="40" t="s">
        <v>43</v>
      </c>
      <c r="D115" s="73"/>
      <c r="E115" s="5">
        <v>25</v>
      </c>
      <c r="F115" s="51"/>
      <c r="G115" s="5"/>
      <c r="H115" s="5">
        <f>SUM(Tabla1321124692321[[#This Row],[PRIMER TRIMESTRE]:[CUARTO TRIMESTRE]])</f>
        <v>25</v>
      </c>
      <c r="I115" s="3">
        <v>2600</v>
      </c>
      <c r="J115" s="44">
        <f>Tabla1321124692321[[#This Row],[PRECIO UNITARIO ESTIMADO]]*Tabla1321124692321[[#This Row],[CANTIDAD TOTAL]]</f>
        <v>65000</v>
      </c>
      <c r="K115" s="45"/>
      <c r="L115" s="41"/>
      <c r="M115" s="41"/>
      <c r="N115" s="41"/>
    </row>
    <row r="116" spans="1:14" s="46" customFormat="1" ht="15.75" customHeight="1" x14ac:dyDescent="0.35">
      <c r="A116" s="14" t="s">
        <v>4</v>
      </c>
      <c r="B116" s="14" t="s">
        <v>336</v>
      </c>
      <c r="C116" s="40" t="s">
        <v>43</v>
      </c>
      <c r="D116" s="73"/>
      <c r="E116" s="5">
        <v>25</v>
      </c>
      <c r="F116" s="51"/>
      <c r="G116" s="5"/>
      <c r="H116" s="5">
        <f>SUM(Tabla1321124692321[[#This Row],[PRIMER TRIMESTRE]:[CUARTO TRIMESTRE]])</f>
        <v>25</v>
      </c>
      <c r="I116" s="3">
        <v>2830</v>
      </c>
      <c r="J116" s="44">
        <f>Tabla1321124692321[[#This Row],[PRECIO UNITARIO ESTIMADO]]*Tabla1321124692321[[#This Row],[CANTIDAD TOTAL]]</f>
        <v>70750</v>
      </c>
      <c r="K116" s="45"/>
      <c r="L116" s="41"/>
      <c r="M116" s="41"/>
      <c r="N116" s="41"/>
    </row>
    <row r="117" spans="1:14" s="46" customFormat="1" ht="15.75" customHeight="1" x14ac:dyDescent="0.35">
      <c r="A117" s="31" t="s">
        <v>4</v>
      </c>
      <c r="B117" s="31" t="s">
        <v>134</v>
      </c>
      <c r="C117" s="40" t="s">
        <v>43</v>
      </c>
      <c r="D117" s="73"/>
      <c r="E117" s="5">
        <v>50</v>
      </c>
      <c r="F117" s="5"/>
      <c r="G117" s="5"/>
      <c r="H117" s="5">
        <f>SUM(Tabla1321124692321[[#This Row],[PRIMER TRIMESTRE]:[CUARTO TRIMESTRE]])</f>
        <v>50</v>
      </c>
      <c r="I117" s="3">
        <v>1234</v>
      </c>
      <c r="J117" s="44">
        <f>Tabla1321124692321[[#This Row],[PRECIO UNITARIO ESTIMADO]]*Tabla1321124692321[[#This Row],[CANTIDAD TOTAL]]</f>
        <v>61700</v>
      </c>
      <c r="K117" s="45"/>
      <c r="L117" s="41"/>
      <c r="M117" s="41"/>
      <c r="N117" s="41"/>
    </row>
    <row r="118" spans="1:14" s="46" customFormat="1" ht="15.75" customHeight="1" x14ac:dyDescent="0.35">
      <c r="A118" s="31" t="s">
        <v>4</v>
      </c>
      <c r="B118" s="31" t="s">
        <v>135</v>
      </c>
      <c r="C118" s="40" t="s">
        <v>43</v>
      </c>
      <c r="D118" s="73"/>
      <c r="E118" s="5">
        <v>50</v>
      </c>
      <c r="F118" s="51"/>
      <c r="G118" s="5"/>
      <c r="H118" s="5">
        <f>SUM(Tabla1321124692321[[#This Row],[PRIMER TRIMESTRE]:[CUARTO TRIMESTRE]])</f>
        <v>50</v>
      </c>
      <c r="I118" s="3">
        <v>400</v>
      </c>
      <c r="J118" s="44">
        <f>Tabla1321124692321[[#This Row],[PRECIO UNITARIO ESTIMADO]]*Tabla1321124692321[[#This Row],[CANTIDAD TOTAL]]</f>
        <v>20000</v>
      </c>
      <c r="K118" s="45"/>
      <c r="L118" s="41"/>
      <c r="M118" s="41"/>
      <c r="N118" s="41"/>
    </row>
    <row r="119" spans="1:14" s="46" customFormat="1" ht="15.75" customHeight="1" x14ac:dyDescent="0.35">
      <c r="A119" s="31" t="s">
        <v>4</v>
      </c>
      <c r="B119" s="31" t="s">
        <v>136</v>
      </c>
      <c r="C119" s="40" t="s">
        <v>43</v>
      </c>
      <c r="D119" s="73"/>
      <c r="E119" s="5">
        <v>50</v>
      </c>
      <c r="F119" s="51"/>
      <c r="G119" s="5"/>
      <c r="H119" s="5">
        <f>SUM(Tabla1321124692321[[#This Row],[PRIMER TRIMESTRE]:[CUARTO TRIMESTRE]])</f>
        <v>50</v>
      </c>
      <c r="I119" s="3">
        <v>1300</v>
      </c>
      <c r="J119" s="44">
        <f>Tabla1321124692321[[#This Row],[PRECIO UNITARIO ESTIMADO]]*Tabla1321124692321[[#This Row],[CANTIDAD TOTAL]]</f>
        <v>65000</v>
      </c>
      <c r="K119" s="45"/>
      <c r="L119" s="41"/>
      <c r="M119" s="41"/>
      <c r="N119" s="41"/>
    </row>
    <row r="120" spans="1:14" s="46" customFormat="1" ht="15.75" customHeight="1" x14ac:dyDescent="0.35">
      <c r="A120" s="41" t="s">
        <v>4</v>
      </c>
      <c r="B120" s="41" t="s">
        <v>137</v>
      </c>
      <c r="C120" s="40" t="s">
        <v>43</v>
      </c>
      <c r="D120" s="73"/>
      <c r="E120" s="5">
        <v>50</v>
      </c>
      <c r="F120" s="51"/>
      <c r="G120" s="5"/>
      <c r="H120" s="5">
        <f>SUM(Tabla1321124692321[[#This Row],[PRIMER TRIMESTRE]:[CUARTO TRIMESTRE]])</f>
        <v>50</v>
      </c>
      <c r="I120" s="3">
        <v>2682</v>
      </c>
      <c r="J120" s="44">
        <f>Tabla1321124692321[[#This Row],[PRECIO UNITARIO ESTIMADO]]*Tabla1321124692321[[#This Row],[CANTIDAD TOTAL]]</f>
        <v>134100</v>
      </c>
      <c r="K120" s="45"/>
      <c r="L120" s="41"/>
      <c r="M120" s="41"/>
      <c r="N120" s="41"/>
    </row>
    <row r="121" spans="1:14" s="46" customFormat="1" ht="15.75" customHeight="1" x14ac:dyDescent="0.35">
      <c r="A121" s="41" t="s">
        <v>4</v>
      </c>
      <c r="B121" s="41" t="s">
        <v>138</v>
      </c>
      <c r="C121" s="40" t="s">
        <v>43</v>
      </c>
      <c r="D121" s="73"/>
      <c r="E121" s="5">
        <v>50</v>
      </c>
      <c r="F121" s="51"/>
      <c r="G121" s="5"/>
      <c r="H121" s="5">
        <f>SUM(Tabla1321124692321[[#This Row],[PRIMER TRIMESTRE]:[CUARTO TRIMESTRE]])</f>
        <v>50</v>
      </c>
      <c r="I121" s="3">
        <v>3460</v>
      </c>
      <c r="J121" s="44">
        <f>Tabla1321124692321[[#This Row],[PRECIO UNITARIO ESTIMADO]]*Tabla1321124692321[[#This Row],[CANTIDAD TOTAL]]</f>
        <v>173000</v>
      </c>
      <c r="K121" s="45"/>
      <c r="L121" s="41"/>
      <c r="M121" s="41"/>
      <c r="N121" s="41"/>
    </row>
    <row r="122" spans="1:14" s="46" customFormat="1" ht="15.75" customHeight="1" x14ac:dyDescent="0.35">
      <c r="A122" s="41" t="s">
        <v>4</v>
      </c>
      <c r="B122" s="41" t="s">
        <v>139</v>
      </c>
      <c r="C122" s="40" t="s">
        <v>43</v>
      </c>
      <c r="D122" s="73"/>
      <c r="E122" s="5">
        <v>50</v>
      </c>
      <c r="F122" s="51"/>
      <c r="G122" s="5"/>
      <c r="H122" s="5">
        <f>SUM(Tabla1321124692321[[#This Row],[PRIMER TRIMESTRE]:[CUARTO TRIMESTRE]])</f>
        <v>50</v>
      </c>
      <c r="I122" s="3">
        <v>6800</v>
      </c>
      <c r="J122" s="44">
        <f>Tabla1321124692321[[#This Row],[PRECIO UNITARIO ESTIMADO]]*Tabla1321124692321[[#This Row],[CANTIDAD TOTAL]]</f>
        <v>340000</v>
      </c>
      <c r="K122" s="45"/>
      <c r="L122" s="41"/>
      <c r="M122" s="41"/>
      <c r="N122" s="41"/>
    </row>
    <row r="123" spans="1:14" s="46" customFormat="1" ht="15.75" customHeight="1" x14ac:dyDescent="0.35">
      <c r="A123" s="41" t="s">
        <v>4</v>
      </c>
      <c r="B123" s="41" t="s">
        <v>140</v>
      </c>
      <c r="C123" s="40" t="s">
        <v>43</v>
      </c>
      <c r="D123" s="73"/>
      <c r="E123" s="5">
        <v>50</v>
      </c>
      <c r="F123" s="5"/>
      <c r="G123" s="5"/>
      <c r="H123" s="5">
        <f>SUM(Tabla1321124692321[[#This Row],[PRIMER TRIMESTRE]:[CUARTO TRIMESTRE]])</f>
        <v>50</v>
      </c>
      <c r="I123" s="3">
        <v>1500</v>
      </c>
      <c r="J123" s="44">
        <f>Tabla1321124692321[[#This Row],[PRECIO UNITARIO ESTIMADO]]*Tabla1321124692321[[#This Row],[CANTIDAD TOTAL]]</f>
        <v>75000</v>
      </c>
      <c r="K123" s="45"/>
      <c r="L123" s="41"/>
      <c r="M123" s="41"/>
      <c r="N123" s="41"/>
    </row>
    <row r="124" spans="1:14" s="46" customFormat="1" ht="15.75" customHeight="1" x14ac:dyDescent="0.35">
      <c r="A124" s="41" t="s">
        <v>4</v>
      </c>
      <c r="B124" s="41" t="s">
        <v>141</v>
      </c>
      <c r="C124" s="40" t="s">
        <v>43</v>
      </c>
      <c r="D124" s="73"/>
      <c r="E124" s="5">
        <v>50</v>
      </c>
      <c r="F124" s="5"/>
      <c r="G124" s="5"/>
      <c r="H124" s="5">
        <f>SUM(Tabla1321124692321[[#This Row],[PRIMER TRIMESTRE]:[CUARTO TRIMESTRE]])</f>
        <v>50</v>
      </c>
      <c r="I124" s="3">
        <v>980</v>
      </c>
      <c r="J124" s="44">
        <f>Tabla1321124692321[[#This Row],[PRECIO UNITARIO ESTIMADO]]*Tabla1321124692321[[#This Row],[CANTIDAD TOTAL]]</f>
        <v>49000</v>
      </c>
      <c r="K124" s="45"/>
      <c r="L124" s="41"/>
      <c r="M124" s="41"/>
      <c r="N124" s="41"/>
    </row>
    <row r="125" spans="1:14" s="46" customFormat="1" ht="15.75" customHeight="1" x14ac:dyDescent="0.35">
      <c r="A125" s="41" t="s">
        <v>4</v>
      </c>
      <c r="B125" s="41" t="s">
        <v>142</v>
      </c>
      <c r="C125" s="40" t="s">
        <v>43</v>
      </c>
      <c r="D125" s="73"/>
      <c r="E125" s="5">
        <v>50</v>
      </c>
      <c r="F125" s="51"/>
      <c r="G125" s="5"/>
      <c r="H125" s="5">
        <f>SUM(Tabla1321124692321[[#This Row],[PRIMER TRIMESTRE]:[CUARTO TRIMESTRE]])</f>
        <v>50</v>
      </c>
      <c r="I125" s="3">
        <v>143</v>
      </c>
      <c r="J125" s="44">
        <f>Tabla1321124692321[[#This Row],[PRECIO UNITARIO ESTIMADO]]*Tabla1321124692321[[#This Row],[CANTIDAD TOTAL]]</f>
        <v>7150</v>
      </c>
      <c r="K125" s="45"/>
      <c r="L125" s="41"/>
      <c r="M125" s="41"/>
      <c r="N125" s="41"/>
    </row>
    <row r="126" spans="1:14" s="46" customFormat="1" ht="15.75" customHeight="1" x14ac:dyDescent="0.35">
      <c r="A126" s="41" t="s">
        <v>4</v>
      </c>
      <c r="B126" s="41" t="s">
        <v>143</v>
      </c>
      <c r="C126" s="40" t="s">
        <v>43</v>
      </c>
      <c r="D126" s="73"/>
      <c r="E126" s="5">
        <v>50</v>
      </c>
      <c r="F126" s="51"/>
      <c r="G126" s="5"/>
      <c r="H126" s="5">
        <f>SUM(Tabla1321124692321[[#This Row],[PRIMER TRIMESTRE]:[CUARTO TRIMESTRE]])</f>
        <v>50</v>
      </c>
      <c r="I126" s="3">
        <v>250</v>
      </c>
      <c r="J126" s="44">
        <f>Tabla1321124692321[[#This Row],[PRECIO UNITARIO ESTIMADO]]*Tabla1321124692321[[#This Row],[CANTIDAD TOTAL]]</f>
        <v>12500</v>
      </c>
      <c r="K126" s="45"/>
      <c r="L126" s="41"/>
      <c r="M126" s="41"/>
      <c r="N126" s="41"/>
    </row>
    <row r="127" spans="1:14" s="46" customFormat="1" ht="15.75" customHeight="1" x14ac:dyDescent="0.35">
      <c r="A127" s="41" t="s">
        <v>4</v>
      </c>
      <c r="B127" s="41" t="s">
        <v>144</v>
      </c>
      <c r="C127" s="40" t="s">
        <v>43</v>
      </c>
      <c r="D127" s="73"/>
      <c r="E127" s="5">
        <v>50</v>
      </c>
      <c r="F127" s="51"/>
      <c r="G127" s="5"/>
      <c r="H127" s="5">
        <f>SUM(Tabla1321124692321[[#This Row],[PRIMER TRIMESTRE]:[CUARTO TRIMESTRE]])</f>
        <v>50</v>
      </c>
      <c r="I127" s="3">
        <v>371</v>
      </c>
      <c r="J127" s="44">
        <f>Tabla1321124692321[[#This Row],[PRECIO UNITARIO ESTIMADO]]*Tabla1321124692321[[#This Row],[CANTIDAD TOTAL]]</f>
        <v>18550</v>
      </c>
      <c r="K127" s="45"/>
      <c r="L127" s="41"/>
      <c r="M127" s="41"/>
      <c r="N127" s="41"/>
    </row>
    <row r="128" spans="1:14" s="46" customFormat="1" ht="15.75" customHeight="1" x14ac:dyDescent="0.35">
      <c r="A128" s="41" t="s">
        <v>4</v>
      </c>
      <c r="B128" s="41" t="s">
        <v>145</v>
      </c>
      <c r="C128" s="40" t="s">
        <v>93</v>
      </c>
      <c r="D128" s="73"/>
      <c r="E128" s="5">
        <v>25</v>
      </c>
      <c r="F128" s="5"/>
      <c r="G128" s="5"/>
      <c r="H128" s="5">
        <f>SUM(Tabla1321124692321[[#This Row],[PRIMER TRIMESTRE]:[CUARTO TRIMESTRE]])</f>
        <v>25</v>
      </c>
      <c r="I128" s="3">
        <v>2860</v>
      </c>
      <c r="J128" s="44">
        <f>Tabla1321124692321[[#This Row],[PRECIO UNITARIO ESTIMADO]]*Tabla1321124692321[[#This Row],[CANTIDAD TOTAL]]</f>
        <v>71500</v>
      </c>
      <c r="K128" s="45"/>
      <c r="L128" s="41"/>
      <c r="M128" s="41"/>
      <c r="N128" s="41"/>
    </row>
    <row r="129" spans="1:14" s="46" customFormat="1" ht="15.75" customHeight="1" x14ac:dyDescent="0.35">
      <c r="A129" s="41" t="s">
        <v>4</v>
      </c>
      <c r="B129" s="41" t="s">
        <v>146</v>
      </c>
      <c r="C129" s="40" t="s">
        <v>43</v>
      </c>
      <c r="D129" s="73"/>
      <c r="E129" s="5">
        <v>24</v>
      </c>
      <c r="F129" s="5"/>
      <c r="G129" s="5"/>
      <c r="H129" s="5">
        <f>SUM(Tabla1321124692321[[#This Row],[PRIMER TRIMESTRE]:[CUARTO TRIMESTRE]])</f>
        <v>24</v>
      </c>
      <c r="I129" s="3">
        <v>398</v>
      </c>
      <c r="J129" s="44">
        <f>Tabla1321124692321[[#This Row],[PRECIO UNITARIO ESTIMADO]]*Tabla1321124692321[[#This Row],[CANTIDAD TOTAL]]</f>
        <v>9552</v>
      </c>
      <c r="K129" s="45"/>
      <c r="L129" s="41"/>
      <c r="M129" s="41"/>
      <c r="N129" s="41"/>
    </row>
    <row r="130" spans="1:14" s="46" customFormat="1" ht="15.75" customHeight="1" x14ac:dyDescent="0.35">
      <c r="A130" s="41" t="s">
        <v>4</v>
      </c>
      <c r="B130" s="41" t="s">
        <v>147</v>
      </c>
      <c r="C130" s="40" t="s">
        <v>43</v>
      </c>
      <c r="D130" s="73"/>
      <c r="E130" s="5">
        <v>24</v>
      </c>
      <c r="F130" s="5"/>
      <c r="G130" s="5"/>
      <c r="H130" s="5">
        <f>SUM(Tabla1321124692321[[#This Row],[PRIMER TRIMESTRE]:[CUARTO TRIMESTRE]])</f>
        <v>24</v>
      </c>
      <c r="I130" s="3">
        <v>452</v>
      </c>
      <c r="J130" s="44">
        <f>Tabla1321124692321[[#This Row],[PRECIO UNITARIO ESTIMADO]]*Tabla1321124692321[[#This Row],[CANTIDAD TOTAL]]</f>
        <v>10848</v>
      </c>
      <c r="K130" s="45"/>
      <c r="L130" s="41"/>
      <c r="M130" s="41"/>
      <c r="N130" s="41"/>
    </row>
    <row r="131" spans="1:14" s="46" customFormat="1" ht="18.75" customHeight="1" x14ac:dyDescent="0.35">
      <c r="A131" s="41" t="s">
        <v>4</v>
      </c>
      <c r="B131" s="41" t="s">
        <v>148</v>
      </c>
      <c r="C131" s="40" t="s">
        <v>43</v>
      </c>
      <c r="D131" s="73"/>
      <c r="E131" s="5">
        <v>24</v>
      </c>
      <c r="F131" s="5"/>
      <c r="G131" s="5"/>
      <c r="H131" s="5">
        <f>SUM(Tabla1321124692321[[#This Row],[PRIMER TRIMESTRE]:[CUARTO TRIMESTRE]])</f>
        <v>24</v>
      </c>
      <c r="I131" s="3">
        <v>490</v>
      </c>
      <c r="J131" s="44">
        <f>Tabla1321124692321[[#This Row],[PRECIO UNITARIO ESTIMADO]]*Tabla1321124692321[[#This Row],[CANTIDAD TOTAL]]</f>
        <v>11760</v>
      </c>
      <c r="K131" s="45"/>
      <c r="L131" s="41"/>
      <c r="M131" s="41"/>
      <c r="N131" s="41"/>
    </row>
    <row r="132" spans="1:14" s="46" customFormat="1" ht="15.75" customHeight="1" x14ac:dyDescent="0.35">
      <c r="A132" s="41" t="s">
        <v>4</v>
      </c>
      <c r="B132" s="41" t="s">
        <v>149</v>
      </c>
      <c r="C132" s="40" t="s">
        <v>43</v>
      </c>
      <c r="D132" s="73"/>
      <c r="E132" s="5">
        <v>24</v>
      </c>
      <c r="F132" s="5"/>
      <c r="G132" s="5"/>
      <c r="H132" s="5">
        <f>SUM(Tabla1321124692321[[#This Row],[PRIMER TRIMESTRE]:[CUARTO TRIMESTRE]])</f>
        <v>24</v>
      </c>
      <c r="I132" s="3">
        <v>534</v>
      </c>
      <c r="J132" s="44">
        <f>Tabla1321124692321[[#This Row],[PRECIO UNITARIO ESTIMADO]]*Tabla1321124692321[[#This Row],[CANTIDAD TOTAL]]</f>
        <v>12816</v>
      </c>
      <c r="K132" s="45"/>
      <c r="L132" s="41"/>
      <c r="M132" s="41"/>
      <c r="N132" s="41"/>
    </row>
    <row r="133" spans="1:14" s="46" customFormat="1" ht="15.75" customHeight="1" x14ac:dyDescent="0.35">
      <c r="A133" s="41" t="s">
        <v>4</v>
      </c>
      <c r="B133" s="41" t="s">
        <v>150</v>
      </c>
      <c r="C133" s="40" t="s">
        <v>113</v>
      </c>
      <c r="D133" s="73"/>
      <c r="E133" s="5">
        <v>24</v>
      </c>
      <c r="F133" s="5"/>
      <c r="G133" s="5"/>
      <c r="H133" s="5">
        <f>SUM(Tabla1321124692321[[#This Row],[PRIMER TRIMESTRE]:[CUARTO TRIMESTRE]])</f>
        <v>24</v>
      </c>
      <c r="I133" s="3">
        <v>1800</v>
      </c>
      <c r="J133" s="44">
        <f>Tabla1321124692321[[#This Row],[PRECIO UNITARIO ESTIMADO]]*Tabla1321124692321[[#This Row],[CANTIDAD TOTAL]]</f>
        <v>43200</v>
      </c>
      <c r="K133" s="45"/>
      <c r="L133" s="41"/>
      <c r="M133" s="41"/>
      <c r="N133" s="41"/>
    </row>
    <row r="134" spans="1:14" s="46" customFormat="1" ht="15.75" customHeight="1" x14ac:dyDescent="0.35">
      <c r="A134" s="41" t="s">
        <v>4</v>
      </c>
      <c r="B134" s="41" t="s">
        <v>151</v>
      </c>
      <c r="C134" s="40" t="s">
        <v>65</v>
      </c>
      <c r="D134" s="73"/>
      <c r="E134" s="5">
        <v>25</v>
      </c>
      <c r="F134" s="5"/>
      <c r="G134" s="5"/>
      <c r="H134" s="5">
        <f>SUM(Tabla1321124692321[[#This Row],[PRIMER TRIMESTRE]:[CUARTO TRIMESTRE]])</f>
        <v>25</v>
      </c>
      <c r="I134" s="3">
        <v>1980</v>
      </c>
      <c r="J134" s="44">
        <f>Tabla1321124692321[[#This Row],[PRECIO UNITARIO ESTIMADO]]*Tabla1321124692321[[#This Row],[CANTIDAD TOTAL]]</f>
        <v>49500</v>
      </c>
      <c r="K134" s="45"/>
      <c r="L134" s="41"/>
      <c r="M134" s="41"/>
      <c r="N134" s="40"/>
    </row>
    <row r="135" spans="1:14" s="46" customFormat="1" ht="15.75" customHeight="1" x14ac:dyDescent="0.35">
      <c r="A135" s="41" t="s">
        <v>4</v>
      </c>
      <c r="B135" s="41" t="s">
        <v>152</v>
      </c>
      <c r="C135" s="40" t="s">
        <v>65</v>
      </c>
      <c r="D135" s="73"/>
      <c r="E135" s="5">
        <v>25</v>
      </c>
      <c r="F135" s="5"/>
      <c r="G135" s="32"/>
      <c r="H135" s="5">
        <f>SUM(Tabla1321124692321[[#This Row],[PRIMER TRIMESTRE]:[CUARTO TRIMESTRE]])</f>
        <v>25</v>
      </c>
      <c r="I135" s="3">
        <v>1350</v>
      </c>
      <c r="J135" s="44">
        <f>Tabla1321124692321[[#This Row],[PRECIO UNITARIO ESTIMADO]]*Tabla1321124692321[[#This Row],[CANTIDAD TOTAL]]</f>
        <v>33750</v>
      </c>
      <c r="K135" s="45"/>
      <c r="L135" s="41"/>
      <c r="M135" s="41"/>
      <c r="N135" s="40"/>
    </row>
    <row r="136" spans="1:14" s="46" customFormat="1" ht="15.75" customHeight="1" x14ac:dyDescent="0.35">
      <c r="A136" s="41" t="s">
        <v>4</v>
      </c>
      <c r="B136" s="41" t="s">
        <v>153</v>
      </c>
      <c r="C136" s="40" t="s">
        <v>65</v>
      </c>
      <c r="D136" s="73"/>
      <c r="E136" s="5">
        <v>25</v>
      </c>
      <c r="F136" s="5"/>
      <c r="G136" s="32"/>
      <c r="H136" s="5">
        <f>SUM(Tabla1321124692321[[#This Row],[PRIMER TRIMESTRE]:[CUARTO TRIMESTRE]])</f>
        <v>25</v>
      </c>
      <c r="I136" s="3">
        <v>1795</v>
      </c>
      <c r="J136" s="44">
        <f>Tabla1321124692321[[#This Row],[PRECIO UNITARIO ESTIMADO]]*Tabla1321124692321[[#This Row],[CANTIDAD TOTAL]]</f>
        <v>44875</v>
      </c>
      <c r="K136" s="45"/>
      <c r="L136" s="41"/>
      <c r="M136" s="41"/>
      <c r="N136" s="40"/>
    </row>
    <row r="137" spans="1:14" s="46" customFormat="1" ht="15.75" customHeight="1" x14ac:dyDescent="0.35">
      <c r="A137" s="41" t="s">
        <v>4</v>
      </c>
      <c r="B137" s="41" t="s">
        <v>154</v>
      </c>
      <c r="C137" s="40" t="s">
        <v>65</v>
      </c>
      <c r="D137" s="73"/>
      <c r="E137" s="5">
        <v>25</v>
      </c>
      <c r="F137" s="5"/>
      <c r="G137" s="32"/>
      <c r="H137" s="5">
        <f>SUM(Tabla1321124692321[[#This Row],[PRIMER TRIMESTRE]:[CUARTO TRIMESTRE]])</f>
        <v>25</v>
      </c>
      <c r="I137" s="3">
        <v>1260</v>
      </c>
      <c r="J137" s="44">
        <f>Tabla1321124692321[[#This Row],[PRECIO UNITARIO ESTIMADO]]*Tabla1321124692321[[#This Row],[CANTIDAD TOTAL]]</f>
        <v>31500</v>
      </c>
      <c r="K137" s="45"/>
      <c r="L137" s="41"/>
      <c r="M137" s="41"/>
      <c r="N137" s="40"/>
    </row>
    <row r="138" spans="1:14" s="46" customFormat="1" ht="15.75" customHeight="1" x14ac:dyDescent="0.35">
      <c r="A138" s="41" t="s">
        <v>4</v>
      </c>
      <c r="B138" s="41" t="s">
        <v>155</v>
      </c>
      <c r="C138" s="40" t="s">
        <v>65</v>
      </c>
      <c r="D138" s="73"/>
      <c r="E138" s="5">
        <v>25</v>
      </c>
      <c r="F138" s="5"/>
      <c r="G138" s="32"/>
      <c r="H138" s="5">
        <f>SUM(Tabla1321124692321[[#This Row],[PRIMER TRIMESTRE]:[CUARTO TRIMESTRE]])</f>
        <v>25</v>
      </c>
      <c r="I138" s="3">
        <v>2450</v>
      </c>
      <c r="J138" s="44">
        <f>Tabla1321124692321[[#This Row],[PRECIO UNITARIO ESTIMADO]]*Tabla1321124692321[[#This Row],[CANTIDAD TOTAL]]</f>
        <v>61250</v>
      </c>
      <c r="K138" s="45"/>
      <c r="L138" s="41"/>
      <c r="M138" s="41"/>
      <c r="N138" s="40"/>
    </row>
    <row r="139" spans="1:14" s="46" customFormat="1" ht="15.75" customHeight="1" x14ac:dyDescent="0.35">
      <c r="A139" s="41" t="s">
        <v>4</v>
      </c>
      <c r="B139" s="41" t="s">
        <v>156</v>
      </c>
      <c r="C139" s="40" t="s">
        <v>65</v>
      </c>
      <c r="D139" s="73"/>
      <c r="E139" s="5">
        <v>25</v>
      </c>
      <c r="F139" s="5"/>
      <c r="G139" s="32"/>
      <c r="H139" s="5">
        <f>SUM(Tabla1321124692321[[#This Row],[PRIMER TRIMESTRE]:[CUARTO TRIMESTRE]])</f>
        <v>25</v>
      </c>
      <c r="I139" s="3">
        <v>2364</v>
      </c>
      <c r="J139" s="44">
        <f>Tabla1321124692321[[#This Row],[PRECIO UNITARIO ESTIMADO]]*Tabla1321124692321[[#This Row],[CANTIDAD TOTAL]]</f>
        <v>59100</v>
      </c>
      <c r="K139" s="45"/>
      <c r="L139" s="41"/>
      <c r="M139" s="41"/>
      <c r="N139" s="40"/>
    </row>
    <row r="140" spans="1:14" s="46" customFormat="1" ht="15.75" customHeight="1" x14ac:dyDescent="0.35">
      <c r="A140" s="41" t="s">
        <v>4</v>
      </c>
      <c r="B140" s="41" t="s">
        <v>157</v>
      </c>
      <c r="C140" s="40" t="s">
        <v>65</v>
      </c>
      <c r="D140" s="73"/>
      <c r="E140" s="5">
        <v>5</v>
      </c>
      <c r="F140" s="5"/>
      <c r="G140" s="32"/>
      <c r="H140" s="5">
        <f>SUM(Tabla1321124692321[[#This Row],[PRIMER TRIMESTRE]:[CUARTO TRIMESTRE]])</f>
        <v>5</v>
      </c>
      <c r="I140" s="3">
        <v>1235</v>
      </c>
      <c r="J140" s="44">
        <f>Tabla1321124692321[[#This Row],[PRECIO UNITARIO ESTIMADO]]*Tabla1321124692321[[#This Row],[CANTIDAD TOTAL]]</f>
        <v>6175</v>
      </c>
      <c r="K140" s="45"/>
      <c r="L140" s="41"/>
      <c r="M140" s="41"/>
      <c r="N140" s="40"/>
    </row>
    <row r="141" spans="1:14" s="46" customFormat="1" ht="15.75" customHeight="1" x14ac:dyDescent="0.35">
      <c r="A141" s="41" t="s">
        <v>4</v>
      </c>
      <c r="B141" s="41" t="s">
        <v>158</v>
      </c>
      <c r="C141" s="40" t="s">
        <v>65</v>
      </c>
      <c r="D141" s="73"/>
      <c r="E141" s="5">
        <v>5</v>
      </c>
      <c r="F141" s="5"/>
      <c r="G141" s="32"/>
      <c r="H141" s="5">
        <f>SUM(Tabla1321124692321[[#This Row],[PRIMER TRIMESTRE]:[CUARTO TRIMESTRE]])</f>
        <v>5</v>
      </c>
      <c r="I141" s="3">
        <v>1354</v>
      </c>
      <c r="J141" s="44">
        <f>Tabla1321124692321[[#This Row],[PRECIO UNITARIO ESTIMADO]]*Tabla1321124692321[[#This Row],[CANTIDAD TOTAL]]</f>
        <v>6770</v>
      </c>
      <c r="K141" s="45"/>
      <c r="L141" s="41"/>
      <c r="M141" s="41"/>
      <c r="N141" s="40"/>
    </row>
    <row r="142" spans="1:14" s="46" customFormat="1" ht="15.75" customHeight="1" x14ac:dyDescent="0.35">
      <c r="A142" s="14" t="s">
        <v>4</v>
      </c>
      <c r="B142" s="31" t="s">
        <v>64</v>
      </c>
      <c r="C142" s="40" t="s">
        <v>43</v>
      </c>
      <c r="D142" s="73"/>
      <c r="E142" s="5">
        <v>5</v>
      </c>
      <c r="F142" s="5"/>
      <c r="G142" s="5"/>
      <c r="H142" s="5">
        <f>SUM(Tabla1321124692321[[#This Row],[PRIMER TRIMESTRE]:[CUARTO TRIMESTRE]])</f>
        <v>5</v>
      </c>
      <c r="I142" s="3">
        <v>10468.311</v>
      </c>
      <c r="J142" s="44">
        <f>Tabla1321124692321[[#This Row],[PRECIO UNITARIO ESTIMADO]]*Tabla1321124692321[[#This Row],[CANTIDAD TOTAL]]</f>
        <v>52341.555</v>
      </c>
      <c r="K142" s="45"/>
      <c r="L142" s="41"/>
      <c r="M142" s="41"/>
      <c r="N142" s="41"/>
    </row>
    <row r="143" spans="1:14" s="46" customFormat="1" ht="15.75" customHeight="1" x14ac:dyDescent="0.35">
      <c r="A143" s="14" t="s">
        <v>4</v>
      </c>
      <c r="B143" s="31" t="s">
        <v>66</v>
      </c>
      <c r="C143" s="40" t="s">
        <v>43</v>
      </c>
      <c r="D143" s="73"/>
      <c r="E143" s="5">
        <v>10</v>
      </c>
      <c r="F143" s="5"/>
      <c r="G143" s="5"/>
      <c r="H143" s="5">
        <f>SUM(Tabla1321124692321[[#This Row],[PRIMER TRIMESTRE]:[CUARTO TRIMESTRE]])</f>
        <v>10</v>
      </c>
      <c r="I143" s="3">
        <v>56283.64</v>
      </c>
      <c r="J143" s="44">
        <f>Tabla1321124692321[[#This Row],[PRECIO UNITARIO ESTIMADO]]*Tabla1321124692321[[#This Row],[CANTIDAD TOTAL]]</f>
        <v>562836.4</v>
      </c>
      <c r="K143" s="45"/>
      <c r="L143" s="41"/>
      <c r="M143" s="41"/>
      <c r="N143" s="40"/>
    </row>
    <row r="144" spans="1:14" s="46" customFormat="1" ht="15.75" customHeight="1" x14ac:dyDescent="0.35">
      <c r="A144" s="14" t="s">
        <v>4</v>
      </c>
      <c r="B144" s="31" t="s">
        <v>70</v>
      </c>
      <c r="C144" s="40" t="s">
        <v>65</v>
      </c>
      <c r="D144" s="73"/>
      <c r="E144" s="5">
        <v>10</v>
      </c>
      <c r="F144" s="32"/>
      <c r="G144" s="32"/>
      <c r="H144" s="5">
        <f>SUM(Tabla1321124692321[[#This Row],[PRIMER TRIMESTRE]:[CUARTO TRIMESTRE]])</f>
        <v>10</v>
      </c>
      <c r="I144" s="3">
        <v>16940</v>
      </c>
      <c r="J144" s="44">
        <f>Tabla1321124692321[[#This Row],[PRECIO UNITARIO ESTIMADO]]*Tabla1321124692321[[#This Row],[CANTIDAD TOTAL]]</f>
        <v>169400</v>
      </c>
      <c r="K144" s="45"/>
      <c r="L144" s="41"/>
      <c r="M144" s="41"/>
      <c r="N144" s="40"/>
    </row>
    <row r="145" spans="1:16" s="41" customFormat="1" x14ac:dyDescent="0.35">
      <c r="A145" s="8" t="s">
        <v>4</v>
      </c>
      <c r="B145" s="8"/>
      <c r="C145" s="9"/>
      <c r="D145" s="10"/>
      <c r="E145" s="10"/>
      <c r="F145" s="10"/>
      <c r="G145" s="10"/>
      <c r="H145" s="10"/>
      <c r="I145" s="11"/>
      <c r="J145" s="12"/>
      <c r="K145" s="13">
        <f>SUM(J57:J144)</f>
        <v>6575545.4550000001</v>
      </c>
      <c r="L145" s="9"/>
      <c r="M145" s="9"/>
      <c r="N145" s="9"/>
      <c r="O145" s="7"/>
      <c r="P145" s="7"/>
    </row>
    <row r="146" spans="1:16" s="46" customFormat="1" ht="18.649999999999999" customHeight="1" x14ac:dyDescent="0.35">
      <c r="A146" s="41" t="s">
        <v>456</v>
      </c>
      <c r="B146" s="41" t="s">
        <v>98</v>
      </c>
      <c r="C146" s="40" t="s">
        <v>43</v>
      </c>
      <c r="D146" s="73"/>
      <c r="E146" s="15">
        <v>50</v>
      </c>
      <c r="F146" s="15"/>
      <c r="G146" s="15"/>
      <c r="H146" s="5">
        <f>SUM(Tabla1321124692321[[#This Row],[PRIMER TRIMESTRE]:[CUARTO TRIMESTRE]])</f>
        <v>50</v>
      </c>
      <c r="I146" s="3">
        <v>200</v>
      </c>
      <c r="J146" s="44">
        <f>Tabla1321124692321[[#This Row],[PRECIO UNITARIO ESTIMADO]]*Tabla1321124692321[[#This Row],[CANTIDAD TOTAL]]</f>
        <v>10000</v>
      </c>
      <c r="K146" s="45"/>
      <c r="L146" s="2"/>
      <c r="M146" s="2"/>
      <c r="N146" s="2"/>
    </row>
    <row r="147" spans="1:16" s="221" customFormat="1" x14ac:dyDescent="0.35">
      <c r="A147" s="8" t="s">
        <v>456</v>
      </c>
      <c r="B147" s="8"/>
      <c r="C147" s="9"/>
      <c r="D147" s="10"/>
      <c r="E147" s="10"/>
      <c r="F147" s="10"/>
      <c r="G147" s="10"/>
      <c r="H147" s="10"/>
      <c r="I147" s="11"/>
      <c r="J147" s="12"/>
      <c r="K147" s="13">
        <f>SUM(J146)</f>
        <v>10000</v>
      </c>
      <c r="L147" s="9"/>
      <c r="M147" s="9"/>
      <c r="N147" s="9"/>
      <c r="O147" s="7"/>
      <c r="P147" s="7"/>
    </row>
    <row r="148" spans="1:16" s="46" customFormat="1" ht="15.75" customHeight="1" x14ac:dyDescent="0.35">
      <c r="A148" s="185" t="s">
        <v>5</v>
      </c>
      <c r="B148" s="185" t="s">
        <v>56</v>
      </c>
      <c r="C148" s="42" t="s">
        <v>43</v>
      </c>
      <c r="D148" s="73"/>
      <c r="E148" s="5">
        <v>2</v>
      </c>
      <c r="F148" s="5"/>
      <c r="G148" s="5"/>
      <c r="H148" s="5">
        <f>SUM(Tabla1321124692321[[#This Row],[PRIMER TRIMESTRE]:[CUARTO TRIMESTRE]])</f>
        <v>2</v>
      </c>
      <c r="I148" s="3">
        <v>13000</v>
      </c>
      <c r="J148" s="44">
        <f>Tabla1321124692321[[#This Row],[PRECIO UNITARIO ESTIMADO]]*Tabla1321124692321[[#This Row],[CANTIDAD TOTAL]]</f>
        <v>26000</v>
      </c>
      <c r="K148" s="45"/>
      <c r="L148" s="41"/>
      <c r="M148" s="41"/>
      <c r="N148" s="40"/>
    </row>
    <row r="149" spans="1:16" s="46" customFormat="1" ht="15.75" customHeight="1" x14ac:dyDescent="0.35">
      <c r="A149" s="185" t="s">
        <v>5</v>
      </c>
      <c r="B149" s="187" t="s">
        <v>57</v>
      </c>
      <c r="C149" s="42" t="s">
        <v>43</v>
      </c>
      <c r="D149" s="73"/>
      <c r="E149" s="5">
        <v>2</v>
      </c>
      <c r="F149" s="5"/>
      <c r="G149" s="5"/>
      <c r="H149" s="5">
        <f>SUM(Tabla1321124692321[[#This Row],[PRIMER TRIMESTRE]:[CUARTO TRIMESTRE]])</f>
        <v>2</v>
      </c>
      <c r="I149" s="3">
        <v>9560</v>
      </c>
      <c r="J149" s="44">
        <f>Tabla1321124692321[[#This Row],[PRECIO UNITARIO ESTIMADO]]*Tabla1321124692321[[#This Row],[CANTIDAD TOTAL]]</f>
        <v>19120</v>
      </c>
      <c r="K149" s="45"/>
      <c r="L149" s="41"/>
      <c r="M149" s="41"/>
      <c r="N149" s="40"/>
    </row>
    <row r="150" spans="1:16" s="184" customFormat="1" x14ac:dyDescent="0.35">
      <c r="A150" s="8" t="s">
        <v>5</v>
      </c>
      <c r="B150" s="8"/>
      <c r="C150" s="9"/>
      <c r="D150" s="10"/>
      <c r="E150" s="10"/>
      <c r="F150" s="10"/>
      <c r="G150" s="10"/>
      <c r="H150" s="10"/>
      <c r="I150" s="11"/>
      <c r="J150" s="12"/>
      <c r="K150" s="13">
        <f>SUM(J148:J149)</f>
        <v>45120</v>
      </c>
      <c r="L150" s="9"/>
      <c r="M150" s="9"/>
      <c r="N150" s="9"/>
      <c r="O150" s="7"/>
      <c r="P150" s="7"/>
    </row>
    <row r="151" spans="1:16" s="189" customFormat="1" ht="31" customHeight="1" x14ac:dyDescent="0.35">
      <c r="A151" s="184" t="s">
        <v>6</v>
      </c>
      <c r="B151" s="187" t="s">
        <v>318</v>
      </c>
      <c r="C151" s="188" t="s">
        <v>43</v>
      </c>
      <c r="D151" s="191">
        <v>6</v>
      </c>
      <c r="E151" s="191"/>
      <c r="F151" s="194"/>
      <c r="G151" s="191"/>
      <c r="H151" s="191">
        <f>SUM(Tabla1321124692321[[#This Row],[PRIMER TRIMESTRE]:[CUARTO TRIMESTRE]])</f>
        <v>6</v>
      </c>
      <c r="I151" s="186">
        <v>48271.439999999995</v>
      </c>
      <c r="J151" s="190">
        <f>Tabla1321124692321[[#This Row],[PRECIO UNITARIO ESTIMADO]]*Tabla1321124692321[[#This Row],[CANTIDAD TOTAL]]</f>
        <v>289628.63999999996</v>
      </c>
      <c r="K151" s="192"/>
      <c r="L151" s="184"/>
      <c r="M151" s="184"/>
      <c r="N151" s="184"/>
      <c r="P151" s="126"/>
    </row>
    <row r="152" spans="1:16" s="189" customFormat="1" ht="29.25" customHeight="1" x14ac:dyDescent="0.35">
      <c r="A152" s="208" t="s">
        <v>6</v>
      </c>
      <c r="B152" s="187" t="s">
        <v>319</v>
      </c>
      <c r="C152" s="209" t="s">
        <v>43</v>
      </c>
      <c r="D152" s="191">
        <v>6</v>
      </c>
      <c r="E152" s="193"/>
      <c r="F152" s="193"/>
      <c r="G152" s="193"/>
      <c r="H152" s="191">
        <f>SUM(Tabla1321124692321[[#This Row],[PRIMER TRIMESTRE]:[CUARTO TRIMESTRE]])</f>
        <v>6</v>
      </c>
      <c r="I152" s="186">
        <v>47101.823999999993</v>
      </c>
      <c r="J152" s="190">
        <f>Tabla1321124692321[[#This Row],[PRECIO UNITARIO ESTIMADO]]*Tabla1321124692321[[#This Row],[CANTIDAD TOTAL]]</f>
        <v>282610.94399999996</v>
      </c>
      <c r="K152" s="200"/>
      <c r="L152" s="208"/>
      <c r="M152" s="208"/>
      <c r="N152" s="209"/>
      <c r="P152" s="126"/>
    </row>
    <row r="153" spans="1:16" s="189" customFormat="1" ht="29.25" customHeight="1" x14ac:dyDescent="0.35">
      <c r="A153" s="208" t="s">
        <v>6</v>
      </c>
      <c r="B153" s="187" t="s">
        <v>401</v>
      </c>
      <c r="C153" s="209" t="s">
        <v>43</v>
      </c>
      <c r="D153" s="191">
        <v>5</v>
      </c>
      <c r="E153" s="213"/>
      <c r="F153" s="213"/>
      <c r="G153" s="213"/>
      <c r="H153" s="191">
        <f>SUM(Tabla1321124692321[[#This Row],[PRIMER TRIMESTRE]:[CUARTO TRIMESTRE]])</f>
        <v>5</v>
      </c>
      <c r="I153" s="214">
        <v>4200</v>
      </c>
      <c r="J153" s="190">
        <f>Tabla1321124692321[[#This Row],[PRECIO UNITARIO ESTIMADO]]*Tabla1321124692321[[#This Row],[CANTIDAD TOTAL]]</f>
        <v>21000</v>
      </c>
      <c r="K153" s="215"/>
      <c r="L153" s="211"/>
      <c r="M153" s="211"/>
      <c r="N153" s="212"/>
      <c r="P153" s="126"/>
    </row>
    <row r="154" spans="1:16" s="189" customFormat="1" ht="29.25" customHeight="1" x14ac:dyDescent="0.35">
      <c r="A154" s="208" t="s">
        <v>6</v>
      </c>
      <c r="B154" s="187" t="s">
        <v>402</v>
      </c>
      <c r="C154" s="209" t="s">
        <v>43</v>
      </c>
      <c r="D154" s="191">
        <v>5</v>
      </c>
      <c r="E154" s="213"/>
      <c r="F154" s="213"/>
      <c r="G154" s="213"/>
      <c r="H154" s="191">
        <f>SUM(Tabla1321124692321[[#This Row],[PRIMER TRIMESTRE]:[CUARTO TRIMESTRE]])</f>
        <v>5</v>
      </c>
      <c r="I154" s="214">
        <v>4200</v>
      </c>
      <c r="J154" s="190">
        <f>Tabla1321124692321[[#This Row],[PRECIO UNITARIO ESTIMADO]]*Tabla1321124692321[[#This Row],[CANTIDAD TOTAL]]</f>
        <v>21000</v>
      </c>
      <c r="K154" s="215"/>
      <c r="L154" s="211"/>
      <c r="M154" s="211"/>
      <c r="N154" s="212"/>
      <c r="P154" s="126"/>
    </row>
    <row r="155" spans="1:16" s="189" customFormat="1" ht="29.25" customHeight="1" x14ac:dyDescent="0.35">
      <c r="A155" s="208" t="s">
        <v>6</v>
      </c>
      <c r="B155" s="187" t="s">
        <v>403</v>
      </c>
      <c r="C155" s="209" t="s">
        <v>43</v>
      </c>
      <c r="D155" s="191">
        <v>10</v>
      </c>
      <c r="E155" s="213"/>
      <c r="F155" s="213"/>
      <c r="G155" s="213"/>
      <c r="H155" s="191">
        <f>SUM(Tabla1321124692321[[#This Row],[PRIMER TRIMESTRE]:[CUARTO TRIMESTRE]])</f>
        <v>10</v>
      </c>
      <c r="I155" s="214">
        <v>4300</v>
      </c>
      <c r="J155" s="190">
        <f>Tabla1321124692321[[#This Row],[PRECIO UNITARIO ESTIMADO]]*Tabla1321124692321[[#This Row],[CANTIDAD TOTAL]]</f>
        <v>43000</v>
      </c>
      <c r="K155" s="215"/>
      <c r="L155" s="211"/>
      <c r="M155" s="211"/>
      <c r="N155" s="212"/>
      <c r="P155" s="126"/>
    </row>
    <row r="156" spans="1:16" s="189" customFormat="1" ht="29.25" customHeight="1" x14ac:dyDescent="0.35">
      <c r="A156" s="208" t="s">
        <v>6</v>
      </c>
      <c r="B156" s="187" t="s">
        <v>404</v>
      </c>
      <c r="C156" s="209" t="s">
        <v>43</v>
      </c>
      <c r="D156" s="191">
        <v>10</v>
      </c>
      <c r="E156" s="213"/>
      <c r="F156" s="213"/>
      <c r="G156" s="213"/>
      <c r="H156" s="191">
        <f>SUM(Tabla1321124692321[[#This Row],[PRIMER TRIMESTRE]:[CUARTO TRIMESTRE]])</f>
        <v>10</v>
      </c>
      <c r="I156" s="214">
        <v>4800</v>
      </c>
      <c r="J156" s="190">
        <f>Tabla1321124692321[[#This Row],[PRECIO UNITARIO ESTIMADO]]*Tabla1321124692321[[#This Row],[CANTIDAD TOTAL]]</f>
        <v>48000</v>
      </c>
      <c r="K156" s="215"/>
      <c r="L156" s="211"/>
      <c r="M156" s="211"/>
      <c r="N156" s="212"/>
      <c r="P156" s="126"/>
    </row>
    <row r="157" spans="1:16" s="189" customFormat="1" ht="29.25" customHeight="1" x14ac:dyDescent="0.35">
      <c r="A157" s="208" t="s">
        <v>6</v>
      </c>
      <c r="B157" s="187" t="s">
        <v>405</v>
      </c>
      <c r="C157" s="209" t="s">
        <v>43</v>
      </c>
      <c r="D157" s="191">
        <v>10</v>
      </c>
      <c r="E157" s="213"/>
      <c r="F157" s="213"/>
      <c r="G157" s="213"/>
      <c r="H157" s="191">
        <f>SUM(Tabla1321124692321[[#This Row],[PRIMER TRIMESTRE]:[CUARTO TRIMESTRE]])</f>
        <v>10</v>
      </c>
      <c r="I157" s="214">
        <v>4800</v>
      </c>
      <c r="J157" s="190">
        <f>Tabla1321124692321[[#This Row],[PRECIO UNITARIO ESTIMADO]]*Tabla1321124692321[[#This Row],[CANTIDAD TOTAL]]</f>
        <v>48000</v>
      </c>
      <c r="K157" s="215"/>
      <c r="L157" s="211"/>
      <c r="M157" s="211"/>
      <c r="N157" s="212"/>
      <c r="P157" s="126"/>
    </row>
    <row r="158" spans="1:16" s="189" customFormat="1" ht="29.25" customHeight="1" x14ac:dyDescent="0.35">
      <c r="A158" s="208" t="s">
        <v>6</v>
      </c>
      <c r="B158" s="187" t="s">
        <v>406</v>
      </c>
      <c r="C158" s="209" t="s">
        <v>43</v>
      </c>
      <c r="D158" s="191">
        <v>5</v>
      </c>
      <c r="E158" s="213"/>
      <c r="F158" s="213"/>
      <c r="G158" s="213"/>
      <c r="H158" s="191">
        <f>SUM(Tabla1321124692321[[#This Row],[PRIMER TRIMESTRE]:[CUARTO TRIMESTRE]])</f>
        <v>5</v>
      </c>
      <c r="I158" s="210">
        <v>4800</v>
      </c>
      <c r="J158" s="190">
        <f>Tabla1321124692321[[#This Row],[PRECIO UNITARIO ESTIMADO]]*Tabla1321124692321[[#This Row],[CANTIDAD TOTAL]]</f>
        <v>24000</v>
      </c>
      <c r="K158" s="215"/>
      <c r="L158" s="211"/>
      <c r="M158" s="211"/>
      <c r="N158" s="212"/>
      <c r="P158" s="126"/>
    </row>
    <row r="159" spans="1:16" s="189" customFormat="1" ht="29.25" customHeight="1" x14ac:dyDescent="0.35">
      <c r="A159" s="208" t="s">
        <v>6</v>
      </c>
      <c r="B159" s="187" t="s">
        <v>407</v>
      </c>
      <c r="C159" s="209" t="s">
        <v>43</v>
      </c>
      <c r="D159" s="191">
        <v>5</v>
      </c>
      <c r="E159" s="213"/>
      <c r="F159" s="213"/>
      <c r="G159" s="213"/>
      <c r="H159" s="191">
        <f>SUM(Tabla1321124692321[[#This Row],[PRIMER TRIMESTRE]:[CUARTO TRIMESTRE]])</f>
        <v>5</v>
      </c>
      <c r="I159" s="210">
        <v>5000</v>
      </c>
      <c r="J159" s="190">
        <f>Tabla1321124692321[[#This Row],[PRECIO UNITARIO ESTIMADO]]*Tabla1321124692321[[#This Row],[CANTIDAD TOTAL]]</f>
        <v>25000</v>
      </c>
      <c r="K159" s="215"/>
      <c r="L159" s="211"/>
      <c r="M159" s="211"/>
      <c r="N159" s="212"/>
      <c r="P159" s="126"/>
    </row>
    <row r="160" spans="1:16" s="189" customFormat="1" ht="29.25" customHeight="1" x14ac:dyDescent="0.35">
      <c r="A160" s="208" t="s">
        <v>6</v>
      </c>
      <c r="B160" s="187" t="s">
        <v>408</v>
      </c>
      <c r="C160" s="209" t="s">
        <v>43</v>
      </c>
      <c r="D160" s="191">
        <v>5</v>
      </c>
      <c r="E160" s="213"/>
      <c r="F160" s="213"/>
      <c r="G160" s="213"/>
      <c r="H160" s="191">
        <f>SUM(Tabla1321124692321[[#This Row],[PRIMER TRIMESTRE]:[CUARTO TRIMESTRE]])</f>
        <v>5</v>
      </c>
      <c r="I160" s="210">
        <v>5200</v>
      </c>
      <c r="J160" s="190">
        <f>Tabla1321124692321[[#This Row],[PRECIO UNITARIO ESTIMADO]]*Tabla1321124692321[[#This Row],[CANTIDAD TOTAL]]</f>
        <v>26000</v>
      </c>
      <c r="K160" s="215"/>
      <c r="L160" s="211"/>
      <c r="M160" s="211"/>
      <c r="N160" s="212"/>
      <c r="P160" s="126"/>
    </row>
    <row r="161" spans="1:17" s="189" customFormat="1" ht="29.25" customHeight="1" x14ac:dyDescent="0.35">
      <c r="A161" s="208" t="s">
        <v>6</v>
      </c>
      <c r="B161" s="187" t="s">
        <v>409</v>
      </c>
      <c r="C161" s="209" t="s">
        <v>43</v>
      </c>
      <c r="D161" s="191">
        <v>5</v>
      </c>
      <c r="E161" s="213"/>
      <c r="F161" s="213"/>
      <c r="G161" s="213"/>
      <c r="H161" s="191">
        <f>SUM(Tabla1321124692321[[#This Row],[PRIMER TRIMESTRE]:[CUARTO TRIMESTRE]])</f>
        <v>5</v>
      </c>
      <c r="I161" s="210">
        <v>5500</v>
      </c>
      <c r="J161" s="190">
        <f>Tabla1321124692321[[#This Row],[PRECIO UNITARIO ESTIMADO]]*Tabla1321124692321[[#This Row],[CANTIDAD TOTAL]]</f>
        <v>27500</v>
      </c>
      <c r="K161" s="215"/>
      <c r="L161" s="211"/>
      <c r="M161" s="211"/>
      <c r="N161" s="212"/>
      <c r="P161" s="126"/>
    </row>
    <row r="162" spans="1:17" s="189" customFormat="1" ht="29.25" customHeight="1" x14ac:dyDescent="0.35">
      <c r="A162" s="208" t="s">
        <v>6</v>
      </c>
      <c r="B162" s="187" t="s">
        <v>410</v>
      </c>
      <c r="C162" s="209" t="s">
        <v>43</v>
      </c>
      <c r="D162" s="191">
        <v>3</v>
      </c>
      <c r="E162" s="213"/>
      <c r="F162" s="213"/>
      <c r="G162" s="213"/>
      <c r="H162" s="191">
        <f>SUM(Tabla1321124692321[[#This Row],[PRIMER TRIMESTRE]:[CUARTO TRIMESTRE]])</f>
        <v>3</v>
      </c>
      <c r="I162" s="210">
        <v>5500</v>
      </c>
      <c r="J162" s="190">
        <f>Tabla1321124692321[[#This Row],[PRECIO UNITARIO ESTIMADO]]*Tabla1321124692321[[#This Row],[CANTIDAD TOTAL]]</f>
        <v>16500</v>
      </c>
      <c r="K162" s="215"/>
      <c r="L162" s="211"/>
      <c r="M162" s="211"/>
      <c r="N162" s="212"/>
      <c r="P162" s="126"/>
    </row>
    <row r="163" spans="1:17" s="189" customFormat="1" ht="29.25" customHeight="1" x14ac:dyDescent="0.35">
      <c r="A163" s="208" t="s">
        <v>6</v>
      </c>
      <c r="B163" s="187" t="s">
        <v>411</v>
      </c>
      <c r="C163" s="209" t="s">
        <v>43</v>
      </c>
      <c r="D163" s="191">
        <v>3</v>
      </c>
      <c r="E163" s="213"/>
      <c r="F163" s="213"/>
      <c r="G163" s="213"/>
      <c r="H163" s="191">
        <f>SUM(Tabla1321124692321[[#This Row],[PRIMER TRIMESTRE]:[CUARTO TRIMESTRE]])</f>
        <v>3</v>
      </c>
      <c r="I163" s="210">
        <v>6000</v>
      </c>
      <c r="J163" s="190">
        <f>Tabla1321124692321[[#This Row],[PRECIO UNITARIO ESTIMADO]]*Tabla1321124692321[[#This Row],[CANTIDAD TOTAL]]</f>
        <v>18000</v>
      </c>
      <c r="K163" s="215"/>
      <c r="L163" s="211"/>
      <c r="M163" s="211"/>
      <c r="N163" s="212"/>
      <c r="P163" s="126"/>
    </row>
    <row r="164" spans="1:17" s="189" customFormat="1" ht="29.25" customHeight="1" x14ac:dyDescent="0.35">
      <c r="A164" s="208" t="s">
        <v>6</v>
      </c>
      <c r="B164" s="187" t="s">
        <v>412</v>
      </c>
      <c r="C164" s="209" t="s">
        <v>43</v>
      </c>
      <c r="D164" s="191">
        <v>2</v>
      </c>
      <c r="E164" s="213"/>
      <c r="F164" s="213"/>
      <c r="G164" s="213"/>
      <c r="H164" s="191">
        <f>SUM(Tabla1321124692321[[#This Row],[PRIMER TRIMESTRE]:[CUARTO TRIMESTRE]])</f>
        <v>2</v>
      </c>
      <c r="I164" s="214">
        <v>6000</v>
      </c>
      <c r="J164" s="190">
        <f>Tabla1321124692321[[#This Row],[PRECIO UNITARIO ESTIMADO]]*Tabla1321124692321[[#This Row],[CANTIDAD TOTAL]]</f>
        <v>12000</v>
      </c>
      <c r="K164" s="215"/>
      <c r="L164" s="211"/>
      <c r="M164" s="211"/>
      <c r="N164" s="212"/>
      <c r="P164" s="126"/>
    </row>
    <row r="165" spans="1:17" s="189" customFormat="1" ht="29.25" customHeight="1" x14ac:dyDescent="0.35">
      <c r="A165" s="208" t="s">
        <v>6</v>
      </c>
      <c r="B165" s="187" t="s">
        <v>413</v>
      </c>
      <c r="C165" s="209" t="s">
        <v>43</v>
      </c>
      <c r="D165" s="191">
        <v>2</v>
      </c>
      <c r="E165" s="193"/>
      <c r="F165" s="193"/>
      <c r="G165" s="193"/>
      <c r="H165" s="191">
        <f>SUM(Tabla1321124692321[[#This Row],[PRIMER TRIMESTRE]:[CUARTO TRIMESTRE]])</f>
        <v>2</v>
      </c>
      <c r="I165" s="210">
        <v>225000</v>
      </c>
      <c r="J165" s="190">
        <f>Tabla1321124692321[[#This Row],[PRECIO UNITARIO ESTIMADO]]*Tabla1321124692321[[#This Row],[CANTIDAD TOTAL]]</f>
        <v>450000</v>
      </c>
      <c r="K165" s="200"/>
      <c r="L165" s="208"/>
      <c r="M165" s="208"/>
      <c r="N165" s="209"/>
      <c r="P165" s="126"/>
    </row>
    <row r="166" spans="1:17" s="189" customFormat="1" ht="29.25" customHeight="1" x14ac:dyDescent="0.35">
      <c r="A166" s="208" t="s">
        <v>6</v>
      </c>
      <c r="B166" s="187" t="s">
        <v>414</v>
      </c>
      <c r="C166" s="209" t="s">
        <v>43</v>
      </c>
      <c r="D166" s="191">
        <v>6</v>
      </c>
      <c r="E166" s="193"/>
      <c r="F166" s="193"/>
      <c r="G166" s="193"/>
      <c r="H166" s="191">
        <f>SUM(Tabla1321124692321[[#This Row],[PRIMER TRIMESTRE]:[CUARTO TRIMESTRE]])</f>
        <v>6</v>
      </c>
      <c r="I166" s="210">
        <v>45000</v>
      </c>
      <c r="J166" s="190">
        <f>Tabla1321124692321[[#This Row],[PRECIO UNITARIO ESTIMADO]]*Tabla1321124692321[[#This Row],[CANTIDAD TOTAL]]</f>
        <v>270000</v>
      </c>
      <c r="K166" s="200"/>
      <c r="L166" s="208"/>
      <c r="M166" s="208"/>
      <c r="N166" s="209"/>
      <c r="P166" s="126"/>
    </row>
    <row r="167" spans="1:17" s="189" customFormat="1" ht="29.25" customHeight="1" x14ac:dyDescent="0.35">
      <c r="A167" s="208" t="s">
        <v>6</v>
      </c>
      <c r="B167" s="187" t="s">
        <v>415</v>
      </c>
      <c r="C167" s="209" t="s">
        <v>43</v>
      </c>
      <c r="D167" s="191">
        <v>15</v>
      </c>
      <c r="E167" s="193"/>
      <c r="F167" s="193"/>
      <c r="G167" s="193"/>
      <c r="H167" s="191">
        <f>SUM(Tabla1321124692321[[#This Row],[PRIMER TRIMESTRE]:[CUARTO TRIMESTRE]])</f>
        <v>15</v>
      </c>
      <c r="I167" s="210">
        <v>4000</v>
      </c>
      <c r="J167" s="190">
        <f>Tabla1321124692321[[#This Row],[PRECIO UNITARIO ESTIMADO]]*Tabla1321124692321[[#This Row],[CANTIDAD TOTAL]]</f>
        <v>60000</v>
      </c>
      <c r="K167" s="200"/>
      <c r="L167" s="208"/>
      <c r="M167" s="208"/>
      <c r="N167" s="209"/>
      <c r="P167" s="126"/>
    </row>
    <row r="168" spans="1:17" s="189" customFormat="1" ht="29.25" customHeight="1" x14ac:dyDescent="0.35">
      <c r="A168" s="208" t="s">
        <v>6</v>
      </c>
      <c r="B168" s="187" t="s">
        <v>416</v>
      </c>
      <c r="C168" s="209" t="s">
        <v>43</v>
      </c>
      <c r="D168" s="191">
        <v>10</v>
      </c>
      <c r="E168" s="193"/>
      <c r="F168" s="193"/>
      <c r="G168" s="193"/>
      <c r="H168" s="191">
        <f>SUM(Tabla1321124692321[[#This Row],[PRIMER TRIMESTRE]:[CUARTO TRIMESTRE]])</f>
        <v>10</v>
      </c>
      <c r="I168" s="210">
        <v>5000</v>
      </c>
      <c r="J168" s="190">
        <f>Tabla1321124692321[[#This Row],[PRECIO UNITARIO ESTIMADO]]*Tabla1321124692321[[#This Row],[CANTIDAD TOTAL]]</f>
        <v>50000</v>
      </c>
      <c r="K168" s="200"/>
      <c r="L168" s="208"/>
      <c r="M168" s="208"/>
      <c r="N168" s="209"/>
      <c r="P168" s="126"/>
    </row>
    <row r="169" spans="1:17" s="189" customFormat="1" ht="29.25" customHeight="1" x14ac:dyDescent="0.35">
      <c r="A169" s="208" t="s">
        <v>6</v>
      </c>
      <c r="B169" s="187" t="s">
        <v>417</v>
      </c>
      <c r="C169" s="209" t="s">
        <v>43</v>
      </c>
      <c r="D169" s="191">
        <v>5</v>
      </c>
      <c r="E169" s="193"/>
      <c r="F169" s="193"/>
      <c r="G169" s="193"/>
      <c r="H169" s="191">
        <f>SUM(Tabla1321124692321[[#This Row],[PRIMER TRIMESTRE]:[CUARTO TRIMESTRE]])</f>
        <v>5</v>
      </c>
      <c r="I169" s="210">
        <v>6000</v>
      </c>
      <c r="J169" s="190">
        <f>Tabla1321124692321[[#This Row],[PRECIO UNITARIO ESTIMADO]]*Tabla1321124692321[[#This Row],[CANTIDAD TOTAL]]</f>
        <v>30000</v>
      </c>
      <c r="K169" s="200"/>
      <c r="L169" s="208"/>
      <c r="M169" s="208"/>
      <c r="N169" s="209"/>
      <c r="P169" s="126"/>
    </row>
    <row r="170" spans="1:17" s="189" customFormat="1" ht="29.25" customHeight="1" x14ac:dyDescent="0.35">
      <c r="A170" s="208" t="s">
        <v>6</v>
      </c>
      <c r="B170" s="187" t="s">
        <v>418</v>
      </c>
      <c r="C170" s="209" t="s">
        <v>43</v>
      </c>
      <c r="D170" s="191">
        <v>24</v>
      </c>
      <c r="E170" s="193"/>
      <c r="F170" s="193"/>
      <c r="G170" s="193"/>
      <c r="H170" s="191">
        <f>SUM(Tabla1321124692321[[#This Row],[PRIMER TRIMESTRE]:[CUARTO TRIMESTRE]])</f>
        <v>24</v>
      </c>
      <c r="I170" s="210">
        <v>3500</v>
      </c>
      <c r="J170" s="190">
        <f>Tabla1321124692321[[#This Row],[PRECIO UNITARIO ESTIMADO]]*Tabla1321124692321[[#This Row],[CANTIDAD TOTAL]]</f>
        <v>84000</v>
      </c>
      <c r="K170" s="200"/>
      <c r="L170" s="208"/>
      <c r="M170" s="208"/>
      <c r="N170" s="209"/>
      <c r="P170" s="126"/>
    </row>
    <row r="171" spans="1:17" s="189" customFormat="1" ht="29.25" customHeight="1" x14ac:dyDescent="0.35">
      <c r="A171" s="208" t="s">
        <v>6</v>
      </c>
      <c r="B171" s="187" t="s">
        <v>419</v>
      </c>
      <c r="C171" s="209" t="s">
        <v>43</v>
      </c>
      <c r="D171" s="191">
        <v>25</v>
      </c>
      <c r="E171" s="193"/>
      <c r="F171" s="193"/>
      <c r="G171" s="193"/>
      <c r="H171" s="191">
        <f>SUM(Tabla1321124692321[[#This Row],[PRIMER TRIMESTRE]:[CUARTO TRIMESTRE]])</f>
        <v>25</v>
      </c>
      <c r="I171" s="210">
        <v>7800</v>
      </c>
      <c r="J171" s="190">
        <f>Tabla1321124692321[[#This Row],[PRECIO UNITARIO ESTIMADO]]*Tabla1321124692321[[#This Row],[CANTIDAD TOTAL]]</f>
        <v>195000</v>
      </c>
      <c r="K171" s="200"/>
      <c r="L171" s="208"/>
      <c r="M171" s="208"/>
      <c r="N171" s="209"/>
      <c r="P171" s="126"/>
    </row>
    <row r="172" spans="1:17" s="189" customFormat="1" ht="29.25" customHeight="1" x14ac:dyDescent="0.35">
      <c r="A172" s="208" t="s">
        <v>6</v>
      </c>
      <c r="B172" s="187" t="s">
        <v>422</v>
      </c>
      <c r="C172" s="209" t="s">
        <v>43</v>
      </c>
      <c r="D172" s="191">
        <v>3</v>
      </c>
      <c r="E172" s="193"/>
      <c r="F172" s="193"/>
      <c r="G172" s="193"/>
      <c r="H172" s="191">
        <f>SUM(Tabla1321124692321[[#This Row],[PRIMER TRIMESTRE]:[CUARTO TRIMESTRE]])</f>
        <v>3</v>
      </c>
      <c r="I172" s="210">
        <v>145000</v>
      </c>
      <c r="J172" s="190">
        <f>Tabla1321124692321[[#This Row],[PRECIO UNITARIO ESTIMADO]]*Tabla1321124692321[[#This Row],[CANTIDAD TOTAL]]</f>
        <v>435000</v>
      </c>
      <c r="K172" s="200"/>
      <c r="L172" s="208"/>
      <c r="M172" s="208"/>
      <c r="N172" s="209"/>
      <c r="P172" s="126"/>
    </row>
    <row r="173" spans="1:17" s="189" customFormat="1" ht="29.25" customHeight="1" x14ac:dyDescent="0.35">
      <c r="A173" s="208" t="s">
        <v>6</v>
      </c>
      <c r="B173" s="187" t="s">
        <v>423</v>
      </c>
      <c r="C173" s="209" t="s">
        <v>43</v>
      </c>
      <c r="D173" s="191">
        <v>1</v>
      </c>
      <c r="E173" s="193"/>
      <c r="F173" s="193"/>
      <c r="G173" s="193"/>
      <c r="H173" s="191">
        <f>SUM(Tabla1321124692321[[#This Row],[PRIMER TRIMESTRE]:[CUARTO TRIMESTRE]])</f>
        <v>1</v>
      </c>
      <c r="I173" s="210">
        <v>375000</v>
      </c>
      <c r="J173" s="190">
        <f>Tabla1321124692321[[#This Row],[PRECIO UNITARIO ESTIMADO]]*Tabla1321124692321[[#This Row],[CANTIDAD TOTAL]]</f>
        <v>375000</v>
      </c>
      <c r="K173" s="200"/>
      <c r="L173" s="208"/>
      <c r="M173" s="208"/>
      <c r="N173" s="209"/>
      <c r="P173" s="126"/>
    </row>
    <row r="174" spans="1:17" s="184" customFormat="1" ht="26.15" customHeight="1" x14ac:dyDescent="0.35">
      <c r="A174" s="8" t="s">
        <v>6</v>
      </c>
      <c r="B174" s="8"/>
      <c r="C174" s="9"/>
      <c r="D174" s="10"/>
      <c r="E174" s="10"/>
      <c r="F174" s="10"/>
      <c r="G174" s="10"/>
      <c r="H174" s="10"/>
      <c r="I174" s="11"/>
      <c r="J174" s="12"/>
      <c r="K174" s="13">
        <f>SUM(J151:J173)</f>
        <v>2851239.5839999998</v>
      </c>
      <c r="L174" s="9"/>
      <c r="M174" s="9"/>
      <c r="N174" s="9"/>
      <c r="O174" s="7"/>
      <c r="P174" s="7"/>
    </row>
    <row r="175" spans="1:17" s="46" customFormat="1" ht="29.25" customHeight="1" x14ac:dyDescent="0.35">
      <c r="A175" s="41" t="s">
        <v>23</v>
      </c>
      <c r="B175" s="187" t="s">
        <v>424</v>
      </c>
      <c r="C175" s="196" t="s">
        <v>43</v>
      </c>
      <c r="D175" s="197"/>
      <c r="E175" s="198">
        <v>1</v>
      </c>
      <c r="F175" s="202"/>
      <c r="G175" s="198"/>
      <c r="H175" s="198">
        <f>SUM(Tabla1321124692321[[#This Row],[PRIMER TRIMESTRE]:[CUARTO TRIMESTRE]])</f>
        <v>1</v>
      </c>
      <c r="I175" s="201">
        <v>40000000</v>
      </c>
      <c r="J175" s="44">
        <f>Tabla1321124692321[[#This Row],[PRECIO UNITARIO ESTIMADO]]*Tabla1321124692321[[#This Row],[CANTIDAD TOTAL]]</f>
        <v>40000000</v>
      </c>
      <c r="K175" s="45"/>
      <c r="L175" s="41"/>
      <c r="M175" s="41"/>
      <c r="N175" s="41"/>
      <c r="P175" s="126"/>
      <c r="Q175" s="239" t="s">
        <v>457</v>
      </c>
    </row>
    <row r="176" spans="1:17" s="46" customFormat="1" ht="33.75" customHeight="1" x14ac:dyDescent="0.35">
      <c r="A176" s="41" t="s">
        <v>23</v>
      </c>
      <c r="B176" s="187" t="s">
        <v>343</v>
      </c>
      <c r="C176" s="196" t="s">
        <v>43</v>
      </c>
      <c r="D176" s="198">
        <v>1</v>
      </c>
      <c r="E176" s="202"/>
      <c r="F176" s="202"/>
      <c r="G176" s="198"/>
      <c r="H176" s="198">
        <f>SUM(Tabla1321124692321[[#This Row],[PRIMER TRIMESTRE]:[CUARTO TRIMESTRE]])</f>
        <v>1</v>
      </c>
      <c r="I176" s="201">
        <v>1000000000</v>
      </c>
      <c r="J176" s="44">
        <f>Tabla1321124692321[[#This Row],[PRECIO UNITARIO ESTIMADO]]*Tabla1321124692321[[#This Row],[CANTIDAD TOTAL]]</f>
        <v>1000000000</v>
      </c>
      <c r="K176" s="45"/>
      <c r="L176" s="41"/>
      <c r="M176" s="41"/>
      <c r="N176" s="41"/>
      <c r="Q176" s="239"/>
    </row>
    <row r="177" spans="1:17" s="46" customFormat="1" ht="41.5" customHeight="1" x14ac:dyDescent="0.35">
      <c r="A177" s="41" t="s">
        <v>23</v>
      </c>
      <c r="B177" s="187" t="s">
        <v>344</v>
      </c>
      <c r="C177" s="196" t="s">
        <v>43</v>
      </c>
      <c r="D177" s="198">
        <v>1</v>
      </c>
      <c r="E177" s="202"/>
      <c r="F177" s="202"/>
      <c r="G177" s="198"/>
      <c r="H177" s="198">
        <f>SUM(Tabla1321124692321[[#This Row],[PRIMER TRIMESTRE]:[CUARTO TRIMESTRE]])</f>
        <v>1</v>
      </c>
      <c r="I177" s="201">
        <v>600000000</v>
      </c>
      <c r="J177" s="44">
        <f>Tabla1321124692321[[#This Row],[PRECIO UNITARIO ESTIMADO]]*Tabla1321124692321[[#This Row],[CANTIDAD TOTAL]]</f>
        <v>600000000</v>
      </c>
      <c r="K177" s="45"/>
      <c r="L177" s="41"/>
      <c r="M177" s="41"/>
      <c r="N177" s="41"/>
      <c r="Q177" s="239"/>
    </row>
    <row r="178" spans="1:17" s="46" customFormat="1" ht="37.5" customHeight="1" x14ac:dyDescent="0.35">
      <c r="A178" s="41" t="s">
        <v>23</v>
      </c>
      <c r="B178" s="187" t="s">
        <v>345</v>
      </c>
      <c r="C178" s="196" t="s">
        <v>43</v>
      </c>
      <c r="D178" s="197"/>
      <c r="E178" s="198">
        <v>1</v>
      </c>
      <c r="F178" s="202"/>
      <c r="G178" s="198"/>
      <c r="H178" s="198">
        <f>SUM(Tabla1321124692321[[#This Row],[PRIMER TRIMESTRE]:[CUARTO TRIMESTRE]])</f>
        <v>1</v>
      </c>
      <c r="I178" s="201">
        <v>500000000</v>
      </c>
      <c r="J178" s="44">
        <f>Tabla1321124692321[[#This Row],[PRECIO UNITARIO ESTIMADO]]*Tabla1321124692321[[#This Row],[CANTIDAD TOTAL]]</f>
        <v>500000000</v>
      </c>
      <c r="K178" s="45"/>
      <c r="L178" s="41"/>
      <c r="M178" s="41"/>
      <c r="N178" s="41"/>
      <c r="Q178" s="239"/>
    </row>
    <row r="179" spans="1:17" s="46" customFormat="1" ht="36.75" customHeight="1" x14ac:dyDescent="0.35">
      <c r="A179" s="129" t="s">
        <v>23</v>
      </c>
      <c r="B179" s="187" t="s">
        <v>393</v>
      </c>
      <c r="C179" s="196" t="s">
        <v>43</v>
      </c>
      <c r="D179" s="197">
        <v>1</v>
      </c>
      <c r="E179" s="197"/>
      <c r="F179" s="197"/>
      <c r="G179" s="197"/>
      <c r="H179" s="198">
        <f>SUM(Tabla1321124692321[[#This Row],[PRIMER TRIMESTRE]:[CUARTO TRIMESTRE]])</f>
        <v>1</v>
      </c>
      <c r="I179" s="201">
        <v>587893907</v>
      </c>
      <c r="J179" s="44">
        <f>Tabla1321124692321[[#This Row],[PRECIO UNITARIO ESTIMADO]]*Tabla1321124692321[[#This Row],[CANTIDAD TOTAL]]</f>
        <v>587893907</v>
      </c>
      <c r="K179" s="48"/>
      <c r="L179" s="129"/>
      <c r="M179" s="129"/>
      <c r="N179" s="128"/>
      <c r="Q179" s="239"/>
    </row>
    <row r="180" spans="1:17" s="189" customFormat="1" ht="26.5" customHeight="1" x14ac:dyDescent="0.35">
      <c r="A180" s="208" t="s">
        <v>23</v>
      </c>
      <c r="B180" s="187" t="s">
        <v>425</v>
      </c>
      <c r="C180" s="196" t="s">
        <v>43</v>
      </c>
      <c r="D180" s="197">
        <v>1</v>
      </c>
      <c r="E180" s="197"/>
      <c r="F180" s="197"/>
      <c r="G180" s="197"/>
      <c r="H180" s="198">
        <f>SUM(Tabla1321124692321[[#This Row],[PRIMER TRIMESTRE]:[CUARTO TRIMESTRE]])</f>
        <v>1</v>
      </c>
      <c r="I180" s="201">
        <v>129000000</v>
      </c>
      <c r="J180" s="190">
        <f>Tabla1321124692321[[#This Row],[PRECIO UNITARIO ESTIMADO]]*Tabla1321124692321[[#This Row],[CANTIDAD TOTAL]]</f>
        <v>129000000</v>
      </c>
      <c r="K180" s="200"/>
      <c r="L180" s="208"/>
      <c r="M180" s="208"/>
      <c r="N180" s="209"/>
      <c r="Q180" s="239" t="s">
        <v>458</v>
      </c>
    </row>
    <row r="181" spans="1:17" s="189" customFormat="1" ht="36.75" customHeight="1" x14ac:dyDescent="0.35">
      <c r="A181" s="208" t="s">
        <v>23</v>
      </c>
      <c r="B181" s="187" t="s">
        <v>426</v>
      </c>
      <c r="C181" s="196" t="s">
        <v>43</v>
      </c>
      <c r="D181" s="197">
        <v>1</v>
      </c>
      <c r="E181" s="197"/>
      <c r="F181" s="197"/>
      <c r="G181" s="197"/>
      <c r="H181" s="198">
        <f>SUM(Tabla1321124692321[[#This Row],[PRIMER TRIMESTRE]:[CUARTO TRIMESTRE]])</f>
        <v>1</v>
      </c>
      <c r="I181" s="201">
        <v>1300000000</v>
      </c>
      <c r="J181" s="190">
        <f>Tabla1321124692321[[#This Row],[PRECIO UNITARIO ESTIMADO]]*Tabla1321124692321[[#This Row],[CANTIDAD TOTAL]]</f>
        <v>1300000000</v>
      </c>
      <c r="K181" s="200"/>
      <c r="L181" s="208"/>
      <c r="M181" s="208"/>
      <c r="N181" s="209"/>
      <c r="Q181" s="239"/>
    </row>
    <row r="182" spans="1:17" s="189" customFormat="1" ht="36.75" customHeight="1" x14ac:dyDescent="0.35">
      <c r="A182" s="208" t="s">
        <v>23</v>
      </c>
      <c r="B182" s="187" t="s">
        <v>428</v>
      </c>
      <c r="C182" s="196" t="s">
        <v>43</v>
      </c>
      <c r="D182" s="197"/>
      <c r="E182" s="197">
        <v>1</v>
      </c>
      <c r="F182" s="197"/>
      <c r="G182" s="197"/>
      <c r="H182" s="198">
        <f>SUM(Tabla1321124692321[[#This Row],[PRIMER TRIMESTRE]:[CUARTO TRIMESTRE]])</f>
        <v>1</v>
      </c>
      <c r="I182" s="201">
        <v>935000000</v>
      </c>
      <c r="J182" s="190">
        <f>Tabla1321124692321[[#This Row],[PRECIO UNITARIO ESTIMADO]]*Tabla1321124692321[[#This Row],[CANTIDAD TOTAL]]</f>
        <v>935000000</v>
      </c>
      <c r="K182" s="200"/>
      <c r="L182" s="208"/>
      <c r="M182" s="208"/>
      <c r="N182" s="209"/>
      <c r="Q182" s="239"/>
    </row>
    <row r="183" spans="1:17" s="189" customFormat="1" ht="36.75" customHeight="1" x14ac:dyDescent="0.35">
      <c r="A183" s="208" t="s">
        <v>23</v>
      </c>
      <c r="B183" s="187" t="s">
        <v>427</v>
      </c>
      <c r="C183" s="196" t="s">
        <v>43</v>
      </c>
      <c r="D183" s="197">
        <v>1</v>
      </c>
      <c r="E183" s="197"/>
      <c r="F183" s="197"/>
      <c r="G183" s="197"/>
      <c r="H183" s="198">
        <f>SUM(Tabla1321124692321[[#This Row],[PRIMER TRIMESTRE]:[CUARTO TRIMESTRE]])</f>
        <v>1</v>
      </c>
      <c r="I183" s="201">
        <v>1500000000</v>
      </c>
      <c r="J183" s="190">
        <f>Tabla1321124692321[[#This Row],[PRECIO UNITARIO ESTIMADO]]*Tabla1321124692321[[#This Row],[CANTIDAD TOTAL]]</f>
        <v>1500000000</v>
      </c>
      <c r="K183" s="200"/>
      <c r="L183" s="208"/>
      <c r="M183" s="208"/>
      <c r="N183" s="209"/>
      <c r="Q183" s="239"/>
    </row>
    <row r="184" spans="1:17" s="41" customFormat="1" ht="31" x14ac:dyDescent="0.35">
      <c r="A184" s="41" t="s">
        <v>23</v>
      </c>
      <c r="B184" s="187" t="s">
        <v>346</v>
      </c>
      <c r="C184" s="196" t="s">
        <v>43</v>
      </c>
      <c r="D184" s="198">
        <v>1</v>
      </c>
      <c r="E184" s="197"/>
      <c r="F184" s="198"/>
      <c r="G184" s="198"/>
      <c r="H184" s="198">
        <f>SUM(Tabla1321124692321[[#This Row],[PRIMER TRIMESTRE]:[CUARTO TRIMESTRE]])</f>
        <v>1</v>
      </c>
      <c r="I184" s="201">
        <v>27000000</v>
      </c>
      <c r="J184" s="44">
        <f>Tabla1321124692321[[#This Row],[PRECIO UNITARIO ESTIMADO]]*Tabla1321124692321[[#This Row],[CANTIDAD TOTAL]]</f>
        <v>27000000</v>
      </c>
      <c r="K184" s="45"/>
      <c r="O184" s="7"/>
      <c r="P184" s="7"/>
      <c r="Q184" s="239"/>
    </row>
    <row r="185" spans="1:17" s="46" customFormat="1" ht="21" customHeight="1" x14ac:dyDescent="0.35">
      <c r="A185" s="8" t="s">
        <v>23</v>
      </c>
      <c r="B185" s="8"/>
      <c r="C185" s="9"/>
      <c r="D185" s="10"/>
      <c r="E185" s="10"/>
      <c r="F185" s="10"/>
      <c r="G185" s="10"/>
      <c r="H185" s="10"/>
      <c r="I185" s="11"/>
      <c r="J185" s="12"/>
      <c r="K185" s="13">
        <f>SUM(J175:J184)</f>
        <v>6618893907</v>
      </c>
      <c r="L185" s="9"/>
      <c r="M185" s="9"/>
      <c r="N185" s="9"/>
    </row>
    <row r="186" spans="1:17" s="46" customFormat="1" ht="15.75" customHeight="1" x14ac:dyDescent="0.35">
      <c r="A186" s="31" t="s">
        <v>25</v>
      </c>
      <c r="B186" s="41" t="s">
        <v>326</v>
      </c>
      <c r="C186" s="40" t="s">
        <v>43</v>
      </c>
      <c r="D186" s="73"/>
      <c r="E186" s="5">
        <v>20</v>
      </c>
      <c r="F186" s="5"/>
      <c r="G186" s="5"/>
      <c r="H186" s="5">
        <f>SUM(Tabla1321124692321[[#This Row],[PRIMER TRIMESTRE]:[CUARTO TRIMESTRE]])</f>
        <v>20</v>
      </c>
      <c r="I186" s="3">
        <v>10676.639999999998</v>
      </c>
      <c r="J186" s="44">
        <f>Tabla1321124692321[[#This Row],[PRECIO UNITARIO ESTIMADO]]*Tabla1321124692321[[#This Row],[CANTIDAD TOTAL]]</f>
        <v>213532.79999999996</v>
      </c>
      <c r="K186" s="45"/>
      <c r="L186" s="41"/>
      <c r="M186" s="41"/>
      <c r="N186" s="40"/>
    </row>
    <row r="187" spans="1:17" s="46" customFormat="1" ht="15.75" customHeight="1" x14ac:dyDescent="0.35">
      <c r="A187" s="41" t="s">
        <v>25</v>
      </c>
      <c r="B187" s="41" t="s">
        <v>327</v>
      </c>
      <c r="C187" s="40" t="s">
        <v>43</v>
      </c>
      <c r="D187" s="73"/>
      <c r="E187" s="5">
        <v>20</v>
      </c>
      <c r="F187" s="5"/>
      <c r="G187" s="5"/>
      <c r="H187" s="5">
        <f>SUM(Tabla1321124692321[[#This Row],[PRIMER TRIMESTRE]:[CUARTO TRIMESTRE]])</f>
        <v>20</v>
      </c>
      <c r="I187" s="3">
        <v>10676.639999999998</v>
      </c>
      <c r="J187" s="44">
        <f>Tabla1321124692321[[#This Row],[PRECIO UNITARIO ESTIMADO]]*Tabla1321124692321[[#This Row],[CANTIDAD TOTAL]]</f>
        <v>213532.79999999996</v>
      </c>
      <c r="K187" s="45"/>
      <c r="L187" s="41"/>
      <c r="M187" s="41"/>
      <c r="N187" s="41"/>
    </row>
    <row r="188" spans="1:17" s="46" customFormat="1" ht="15.75" customHeight="1" x14ac:dyDescent="0.35">
      <c r="A188" s="41" t="s">
        <v>25</v>
      </c>
      <c r="B188" s="41" t="s">
        <v>328</v>
      </c>
      <c r="C188" s="40" t="s">
        <v>43</v>
      </c>
      <c r="D188" s="73"/>
      <c r="E188" s="5">
        <v>50</v>
      </c>
      <c r="F188" s="5"/>
      <c r="G188" s="5"/>
      <c r="H188" s="5">
        <f>SUM(Tabla1321124692321[[#This Row],[PRIMER TRIMESTRE]:[CUARTO TRIMESTRE]])</f>
        <v>50</v>
      </c>
      <c r="I188" s="3">
        <v>12609.48</v>
      </c>
      <c r="J188" s="44">
        <f>Tabla1321124692321[[#This Row],[PRECIO UNITARIO ESTIMADO]]*Tabla1321124692321[[#This Row],[CANTIDAD TOTAL]]</f>
        <v>630474</v>
      </c>
      <c r="K188" s="45"/>
      <c r="L188" s="41"/>
      <c r="M188" s="41"/>
      <c r="N188" s="41"/>
    </row>
    <row r="189" spans="1:17" s="46" customFormat="1" ht="15.75" customHeight="1" x14ac:dyDescent="0.35">
      <c r="A189" s="41" t="s">
        <v>25</v>
      </c>
      <c r="B189" s="41" t="s">
        <v>329</v>
      </c>
      <c r="C189" s="40" t="s">
        <v>43</v>
      </c>
      <c r="D189" s="73"/>
      <c r="E189" s="5">
        <v>30</v>
      </c>
      <c r="F189" s="5"/>
      <c r="G189" s="5"/>
      <c r="H189" s="5">
        <f>SUM(Tabla1321124692321[[#This Row],[PRIMER TRIMESTRE]:[CUARTO TRIMESTRE]])</f>
        <v>30</v>
      </c>
      <c r="I189" s="3">
        <v>24793</v>
      </c>
      <c r="J189" s="44">
        <f>Tabla1321124692321[[#This Row],[PRECIO UNITARIO ESTIMADO]]*Tabla1321124692321[[#This Row],[CANTIDAD TOTAL]]</f>
        <v>743790</v>
      </c>
      <c r="K189" s="45"/>
      <c r="L189" s="41"/>
      <c r="M189" s="41"/>
      <c r="N189" s="41"/>
    </row>
    <row r="190" spans="1:17" s="46" customFormat="1" ht="15.75" customHeight="1" x14ac:dyDescent="0.35">
      <c r="A190" s="41" t="s">
        <v>25</v>
      </c>
      <c r="B190" s="41" t="s">
        <v>330</v>
      </c>
      <c r="C190" s="40" t="s">
        <v>43</v>
      </c>
      <c r="D190" s="73"/>
      <c r="E190" s="5">
        <v>30</v>
      </c>
      <c r="F190" s="5"/>
      <c r="G190" s="5"/>
      <c r="H190" s="5">
        <f>SUM(Tabla1321124692321[[#This Row],[PRIMER TRIMESTRE]:[CUARTO TRIMESTRE]])</f>
        <v>30</v>
      </c>
      <c r="I190" s="3">
        <v>30557.279999999995</v>
      </c>
      <c r="J190" s="44">
        <f>Tabla1321124692321[[#This Row],[PRECIO UNITARIO ESTIMADO]]*Tabla1321124692321[[#This Row],[CANTIDAD TOTAL]]</f>
        <v>916718.39999999991</v>
      </c>
      <c r="K190" s="45"/>
      <c r="L190" s="41"/>
      <c r="M190" s="41"/>
      <c r="N190" s="41"/>
    </row>
    <row r="191" spans="1:17" s="46" customFormat="1" ht="15.75" customHeight="1" x14ac:dyDescent="0.35">
      <c r="A191" s="41" t="s">
        <v>25</v>
      </c>
      <c r="B191" s="41" t="s">
        <v>331</v>
      </c>
      <c r="C191" s="40" t="s">
        <v>43</v>
      </c>
      <c r="D191" s="73"/>
      <c r="E191" s="5">
        <v>10</v>
      </c>
      <c r="F191" s="5"/>
      <c r="G191" s="5"/>
      <c r="H191" s="5">
        <f>SUM(Tabla1321124692321[[#This Row],[PRIMER TRIMESTRE]:[CUARTO TRIMESTRE]])</f>
        <v>10</v>
      </c>
      <c r="I191" s="3">
        <v>61666.799999999996</v>
      </c>
      <c r="J191" s="44">
        <f>Tabla1321124692321[[#This Row],[PRECIO UNITARIO ESTIMADO]]*Tabla1321124692321[[#This Row],[CANTIDAD TOTAL]]</f>
        <v>616668</v>
      </c>
      <c r="K191" s="45"/>
      <c r="L191" s="41"/>
      <c r="M191" s="41"/>
      <c r="N191" s="41"/>
    </row>
    <row r="192" spans="1:17" s="46" customFormat="1" ht="15.75" customHeight="1" x14ac:dyDescent="0.35">
      <c r="A192" s="41" t="s">
        <v>25</v>
      </c>
      <c r="B192" s="41" t="s">
        <v>332</v>
      </c>
      <c r="C192" s="40" t="s">
        <v>43</v>
      </c>
      <c r="D192" s="73"/>
      <c r="E192" s="5">
        <v>10</v>
      </c>
      <c r="F192" s="5"/>
      <c r="G192" s="5"/>
      <c r="H192" s="5">
        <f>SUM(Tabla1321124692321[[#This Row],[PRIMER TRIMESTRE]:[CUARTO TRIMESTRE]])</f>
        <v>10</v>
      </c>
      <c r="I192" s="3">
        <v>83756.399999999994</v>
      </c>
      <c r="J192" s="44">
        <f>Tabla1321124692321[[#This Row],[PRECIO UNITARIO ESTIMADO]]*Tabla1321124692321[[#This Row],[CANTIDAD TOTAL]]</f>
        <v>837564</v>
      </c>
      <c r="K192" s="45"/>
      <c r="L192" s="41"/>
      <c r="M192" s="41"/>
      <c r="N192" s="41"/>
    </row>
    <row r="193" spans="1:14" s="46" customFormat="1" ht="15.75" customHeight="1" x14ac:dyDescent="0.35">
      <c r="A193" s="41" t="s">
        <v>25</v>
      </c>
      <c r="B193" s="41" t="s">
        <v>191</v>
      </c>
      <c r="C193" s="40" t="s">
        <v>43</v>
      </c>
      <c r="D193" s="73"/>
      <c r="E193" s="5">
        <v>200</v>
      </c>
      <c r="F193" s="5"/>
      <c r="G193" s="5"/>
      <c r="H193" s="5">
        <f>SUM(Tabla1321124692321[[#This Row],[PRIMER TRIMESTRE]:[CUARTO TRIMESTRE]])</f>
        <v>200</v>
      </c>
      <c r="I193" s="3">
        <v>689</v>
      </c>
      <c r="J193" s="44">
        <f>Tabla1321124692321[[#This Row],[PRECIO UNITARIO ESTIMADO]]*Tabla1321124692321[[#This Row],[CANTIDAD TOTAL]]</f>
        <v>137800</v>
      </c>
      <c r="K193" s="45"/>
      <c r="L193" s="41"/>
      <c r="M193" s="41"/>
      <c r="N193" s="41"/>
    </row>
    <row r="194" spans="1:14" s="46" customFormat="1" ht="15.75" customHeight="1" x14ac:dyDescent="0.35">
      <c r="A194" s="41" t="s">
        <v>25</v>
      </c>
      <c r="B194" s="41" t="s">
        <v>192</v>
      </c>
      <c r="C194" s="40" t="s">
        <v>43</v>
      </c>
      <c r="D194" s="191"/>
      <c r="E194" s="5">
        <v>200</v>
      </c>
      <c r="F194" s="5"/>
      <c r="G194" s="5"/>
      <c r="H194" s="5">
        <f>SUM(Tabla1321124692321[[#This Row],[PRIMER TRIMESTRE]:[CUARTO TRIMESTRE]])</f>
        <v>200</v>
      </c>
      <c r="I194" s="3">
        <v>1243</v>
      </c>
      <c r="J194" s="44">
        <f>Tabla1321124692321[[#This Row],[PRECIO UNITARIO ESTIMADO]]*Tabla1321124692321[[#This Row],[CANTIDAD TOTAL]]</f>
        <v>248600</v>
      </c>
      <c r="K194" s="45"/>
      <c r="L194" s="41"/>
      <c r="M194" s="41"/>
      <c r="N194" s="41"/>
    </row>
    <row r="195" spans="1:14" s="46" customFormat="1" ht="15.75" customHeight="1" x14ac:dyDescent="0.35">
      <c r="A195" s="41" t="s">
        <v>25</v>
      </c>
      <c r="B195" s="41" t="s">
        <v>193</v>
      </c>
      <c r="C195" s="40" t="s">
        <v>43</v>
      </c>
      <c r="D195" s="191"/>
      <c r="E195" s="5">
        <v>200</v>
      </c>
      <c r="F195" s="5"/>
      <c r="G195" s="5"/>
      <c r="H195" s="5">
        <f>SUM(Tabla1321124692321[[#This Row],[PRIMER TRIMESTRE]:[CUARTO TRIMESTRE]])</f>
        <v>200</v>
      </c>
      <c r="I195" s="3">
        <v>2600</v>
      </c>
      <c r="J195" s="44">
        <f>Tabla1321124692321[[#This Row],[PRECIO UNITARIO ESTIMADO]]*Tabla1321124692321[[#This Row],[CANTIDAD TOTAL]]</f>
        <v>520000</v>
      </c>
      <c r="K195" s="45"/>
      <c r="L195" s="41"/>
      <c r="M195" s="41"/>
      <c r="N195" s="40"/>
    </row>
    <row r="196" spans="1:14" s="46" customFormat="1" ht="15.75" customHeight="1" x14ac:dyDescent="0.35">
      <c r="A196" s="41" t="s">
        <v>25</v>
      </c>
      <c r="B196" s="41" t="s">
        <v>194</v>
      </c>
      <c r="C196" s="40" t="s">
        <v>43</v>
      </c>
      <c r="D196" s="191"/>
      <c r="E196" s="5">
        <v>200</v>
      </c>
      <c r="F196" s="5"/>
      <c r="G196" s="5"/>
      <c r="H196" s="5">
        <f>SUM(Tabla1321124692321[[#This Row],[PRIMER TRIMESTRE]:[CUARTO TRIMESTRE]])</f>
        <v>200</v>
      </c>
      <c r="I196" s="3">
        <v>4300</v>
      </c>
      <c r="J196" s="44">
        <f>Tabla1321124692321[[#This Row],[PRECIO UNITARIO ESTIMADO]]*Tabla1321124692321[[#This Row],[CANTIDAD TOTAL]]</f>
        <v>860000</v>
      </c>
      <c r="K196" s="45"/>
      <c r="L196" s="41"/>
      <c r="M196" s="41"/>
      <c r="N196" s="40"/>
    </row>
    <row r="197" spans="1:14" s="46" customFormat="1" ht="15.75" customHeight="1" x14ac:dyDescent="0.35">
      <c r="A197" s="41" t="s">
        <v>25</v>
      </c>
      <c r="B197" s="41" t="s">
        <v>195</v>
      </c>
      <c r="C197" s="40" t="s">
        <v>43</v>
      </c>
      <c r="D197" s="191"/>
      <c r="E197" s="5">
        <v>100</v>
      </c>
      <c r="F197" s="5"/>
      <c r="G197" s="5"/>
      <c r="H197" s="5">
        <f>SUM(Tabla1321124692321[[#This Row],[PRIMER TRIMESTRE]:[CUARTO TRIMESTRE]])</f>
        <v>100</v>
      </c>
      <c r="I197" s="3">
        <v>8900</v>
      </c>
      <c r="J197" s="44">
        <f>Tabla1321124692321[[#This Row],[PRECIO UNITARIO ESTIMADO]]*Tabla1321124692321[[#This Row],[CANTIDAD TOTAL]]</f>
        <v>890000</v>
      </c>
      <c r="K197" s="45"/>
      <c r="L197" s="41"/>
      <c r="M197" s="41"/>
      <c r="N197" s="40"/>
    </row>
    <row r="198" spans="1:14" s="46" customFormat="1" ht="15.75" customHeight="1" x14ac:dyDescent="0.35">
      <c r="A198" s="41" t="s">
        <v>25</v>
      </c>
      <c r="B198" s="41" t="s">
        <v>196</v>
      </c>
      <c r="C198" s="40" t="s">
        <v>43</v>
      </c>
      <c r="D198" s="191"/>
      <c r="E198" s="5">
        <v>100</v>
      </c>
      <c r="F198" s="5"/>
      <c r="G198" s="5"/>
      <c r="H198" s="5">
        <f>SUM(Tabla1321124692321[[#This Row],[PRIMER TRIMESTRE]:[CUARTO TRIMESTRE]])</f>
        <v>100</v>
      </c>
      <c r="I198" s="3">
        <v>17700</v>
      </c>
      <c r="J198" s="44">
        <f>Tabla1321124692321[[#This Row],[PRECIO UNITARIO ESTIMADO]]*Tabla1321124692321[[#This Row],[CANTIDAD TOTAL]]</f>
        <v>1770000</v>
      </c>
      <c r="K198" s="45"/>
      <c r="L198" s="41"/>
      <c r="M198" s="41"/>
      <c r="N198" s="40"/>
    </row>
    <row r="199" spans="1:14" s="46" customFormat="1" ht="15.75" customHeight="1" x14ac:dyDescent="0.35">
      <c r="A199" s="41" t="s">
        <v>25</v>
      </c>
      <c r="B199" s="41" t="s">
        <v>197</v>
      </c>
      <c r="C199" s="40" t="s">
        <v>43</v>
      </c>
      <c r="D199" s="191"/>
      <c r="E199" s="5">
        <v>10</v>
      </c>
      <c r="F199" s="5"/>
      <c r="G199" s="5"/>
      <c r="H199" s="5">
        <f>SUM(Tabla1321124692321[[#This Row],[PRIMER TRIMESTRE]:[CUARTO TRIMESTRE]])</f>
        <v>10</v>
      </c>
      <c r="I199" s="3">
        <v>23750</v>
      </c>
      <c r="J199" s="44">
        <f>Tabla1321124692321[[#This Row],[PRECIO UNITARIO ESTIMADO]]*Tabla1321124692321[[#This Row],[CANTIDAD TOTAL]]</f>
        <v>237500</v>
      </c>
      <c r="K199" s="45"/>
      <c r="L199" s="41"/>
      <c r="M199" s="41"/>
      <c r="N199" s="40"/>
    </row>
    <row r="200" spans="1:14" s="46" customFormat="1" ht="15.75" customHeight="1" x14ac:dyDescent="0.35">
      <c r="A200" s="41" t="s">
        <v>25</v>
      </c>
      <c r="B200" s="41" t="s">
        <v>198</v>
      </c>
      <c r="C200" s="40" t="s">
        <v>43</v>
      </c>
      <c r="D200" s="191"/>
      <c r="E200" s="5">
        <v>200</v>
      </c>
      <c r="F200" s="5"/>
      <c r="G200" s="5"/>
      <c r="H200" s="5">
        <f>SUM(Tabla1321124692321[[#This Row],[PRIMER TRIMESTRE]:[CUARTO TRIMESTRE]])</f>
        <v>200</v>
      </c>
      <c r="I200" s="3">
        <v>1600</v>
      </c>
      <c r="J200" s="44">
        <f>Tabla1321124692321[[#This Row],[PRECIO UNITARIO ESTIMADO]]*Tabla1321124692321[[#This Row],[CANTIDAD TOTAL]]</f>
        <v>320000</v>
      </c>
      <c r="K200" s="45"/>
      <c r="L200" s="41"/>
      <c r="M200" s="41"/>
      <c r="N200" s="40"/>
    </row>
    <row r="201" spans="1:14" s="46" customFormat="1" ht="15.75" customHeight="1" x14ac:dyDescent="0.35">
      <c r="A201" s="41" t="s">
        <v>25</v>
      </c>
      <c r="B201" s="41" t="s">
        <v>199</v>
      </c>
      <c r="C201" s="40" t="s">
        <v>43</v>
      </c>
      <c r="D201" s="191"/>
      <c r="E201" s="5">
        <v>200</v>
      </c>
      <c r="F201" s="5"/>
      <c r="G201" s="5"/>
      <c r="H201" s="5">
        <f>SUM(Tabla1321124692321[[#This Row],[PRIMER TRIMESTRE]:[CUARTO TRIMESTRE]])</f>
        <v>200</v>
      </c>
      <c r="I201" s="3">
        <v>1976</v>
      </c>
      <c r="J201" s="44">
        <f>Tabla1321124692321[[#This Row],[PRECIO UNITARIO ESTIMADO]]*Tabla1321124692321[[#This Row],[CANTIDAD TOTAL]]</f>
        <v>395200</v>
      </c>
      <c r="K201" s="45"/>
      <c r="L201" s="41"/>
      <c r="M201" s="41"/>
      <c r="N201" s="41"/>
    </row>
    <row r="202" spans="1:14" s="46" customFormat="1" ht="15.75" customHeight="1" x14ac:dyDescent="0.35">
      <c r="A202" s="41" t="s">
        <v>25</v>
      </c>
      <c r="B202" s="41" t="s">
        <v>200</v>
      </c>
      <c r="C202" s="40" t="s">
        <v>43</v>
      </c>
      <c r="D202" s="191"/>
      <c r="E202" s="5">
        <v>200</v>
      </c>
      <c r="F202" s="5"/>
      <c r="G202" s="5"/>
      <c r="H202" s="5">
        <f>SUM(Tabla1321124692321[[#This Row],[PRIMER TRIMESTRE]:[CUARTO TRIMESTRE]])</f>
        <v>200</v>
      </c>
      <c r="I202" s="3">
        <v>2163</v>
      </c>
      <c r="J202" s="44">
        <f>Tabla1321124692321[[#This Row],[PRECIO UNITARIO ESTIMADO]]*Tabla1321124692321[[#This Row],[CANTIDAD TOTAL]]</f>
        <v>432600</v>
      </c>
      <c r="K202" s="45"/>
      <c r="L202" s="41"/>
      <c r="M202" s="41"/>
      <c r="N202" s="41"/>
    </row>
    <row r="203" spans="1:14" s="46" customFormat="1" ht="15.75" customHeight="1" x14ac:dyDescent="0.35">
      <c r="A203" s="41" t="s">
        <v>25</v>
      </c>
      <c r="B203" s="41" t="s">
        <v>201</v>
      </c>
      <c r="C203" s="40" t="s">
        <v>43</v>
      </c>
      <c r="D203" s="191"/>
      <c r="E203" s="5">
        <v>100</v>
      </c>
      <c r="F203" s="5"/>
      <c r="G203" s="5"/>
      <c r="H203" s="5">
        <f>SUM(Tabla1321124692321[[#This Row],[PRIMER TRIMESTRE]:[CUARTO TRIMESTRE]])</f>
        <v>100</v>
      </c>
      <c r="I203" s="3">
        <v>4700</v>
      </c>
      <c r="J203" s="44">
        <f>Tabla1321124692321[[#This Row],[PRECIO UNITARIO ESTIMADO]]*Tabla1321124692321[[#This Row],[CANTIDAD TOTAL]]</f>
        <v>470000</v>
      </c>
      <c r="K203" s="45"/>
      <c r="L203" s="41"/>
      <c r="M203" s="41"/>
      <c r="N203" s="41"/>
    </row>
    <row r="204" spans="1:14" s="46" customFormat="1" ht="15.75" customHeight="1" x14ac:dyDescent="0.35">
      <c r="A204" s="41" t="s">
        <v>25</v>
      </c>
      <c r="B204" s="41" t="s">
        <v>202</v>
      </c>
      <c r="C204" s="40" t="s">
        <v>43</v>
      </c>
      <c r="D204" s="191"/>
      <c r="E204" s="5">
        <v>100</v>
      </c>
      <c r="F204" s="5"/>
      <c r="G204" s="5"/>
      <c r="H204" s="5">
        <f>SUM(Tabla1321124692321[[#This Row],[PRIMER TRIMESTRE]:[CUARTO TRIMESTRE]])</f>
        <v>100</v>
      </c>
      <c r="I204" s="3">
        <v>8362</v>
      </c>
      <c r="J204" s="44">
        <f>Tabla1321124692321[[#This Row],[PRECIO UNITARIO ESTIMADO]]*Tabla1321124692321[[#This Row],[CANTIDAD TOTAL]]</f>
        <v>836200</v>
      </c>
      <c r="K204" s="45"/>
      <c r="L204" s="41"/>
      <c r="M204" s="41"/>
      <c r="N204" s="41"/>
    </row>
    <row r="205" spans="1:14" s="46" customFormat="1" ht="15.75" customHeight="1" x14ac:dyDescent="0.35">
      <c r="A205" s="41" t="s">
        <v>25</v>
      </c>
      <c r="B205" s="41" t="s">
        <v>203</v>
      </c>
      <c r="C205" s="40" t="s">
        <v>43</v>
      </c>
      <c r="D205" s="191"/>
      <c r="E205" s="5">
        <v>10</v>
      </c>
      <c r="F205" s="5"/>
      <c r="G205" s="5"/>
      <c r="H205" s="5">
        <f>SUM(Tabla1321124692321[[#This Row],[PRIMER TRIMESTRE]:[CUARTO TRIMESTRE]])</f>
        <v>10</v>
      </c>
      <c r="I205" s="3">
        <v>10450</v>
      </c>
      <c r="J205" s="44">
        <f>Tabla1321124692321[[#This Row],[PRECIO UNITARIO ESTIMADO]]*Tabla1321124692321[[#This Row],[CANTIDAD TOTAL]]</f>
        <v>104500</v>
      </c>
      <c r="K205" s="45"/>
      <c r="L205" s="41"/>
      <c r="M205" s="41"/>
      <c r="N205" s="41"/>
    </row>
    <row r="206" spans="1:14" s="46" customFormat="1" ht="15.75" customHeight="1" x14ac:dyDescent="0.35">
      <c r="A206" s="41" t="s">
        <v>25</v>
      </c>
      <c r="B206" s="41" t="s">
        <v>204</v>
      </c>
      <c r="C206" s="40" t="s">
        <v>43</v>
      </c>
      <c r="D206" s="191"/>
      <c r="E206" s="5">
        <v>20</v>
      </c>
      <c r="F206" s="5"/>
      <c r="G206" s="5"/>
      <c r="H206" s="5">
        <f>SUM(Tabla1321124692321[[#This Row],[PRIMER TRIMESTRE]:[CUARTO TRIMESTRE]])</f>
        <v>20</v>
      </c>
      <c r="I206" s="3">
        <v>22184</v>
      </c>
      <c r="J206" s="44">
        <f>Tabla1321124692321[[#This Row],[PRECIO UNITARIO ESTIMADO]]*Tabla1321124692321[[#This Row],[CANTIDAD TOTAL]]</f>
        <v>443680</v>
      </c>
      <c r="K206" s="45"/>
      <c r="L206" s="41"/>
      <c r="M206" s="41"/>
      <c r="N206" s="41"/>
    </row>
    <row r="207" spans="1:14" s="46" customFormat="1" ht="15.75" customHeight="1" x14ac:dyDescent="0.35">
      <c r="A207" s="41" t="s">
        <v>25</v>
      </c>
      <c r="B207" s="41" t="s">
        <v>205</v>
      </c>
      <c r="C207" s="40" t="s">
        <v>43</v>
      </c>
      <c r="D207" s="191"/>
      <c r="E207" s="5">
        <v>20</v>
      </c>
      <c r="F207" s="5"/>
      <c r="G207" s="5"/>
      <c r="H207" s="5">
        <f>SUM(Tabla1321124692321[[#This Row],[PRIMER TRIMESTRE]:[CUARTO TRIMESTRE]])</f>
        <v>20</v>
      </c>
      <c r="I207" s="3">
        <v>38548</v>
      </c>
      <c r="J207" s="44">
        <f>Tabla1321124692321[[#This Row],[PRECIO UNITARIO ESTIMADO]]*Tabla1321124692321[[#This Row],[CANTIDAD TOTAL]]</f>
        <v>770960</v>
      </c>
      <c r="K207" s="45"/>
      <c r="L207" s="41"/>
      <c r="M207" s="41"/>
      <c r="N207" s="41"/>
    </row>
    <row r="208" spans="1:14" s="46" customFormat="1" ht="15.75" customHeight="1" x14ac:dyDescent="0.35">
      <c r="A208" s="41" t="s">
        <v>25</v>
      </c>
      <c r="B208" s="41" t="s">
        <v>206</v>
      </c>
      <c r="C208" s="40" t="s">
        <v>43</v>
      </c>
      <c r="D208" s="191"/>
      <c r="E208" s="5">
        <v>10</v>
      </c>
      <c r="F208" s="5"/>
      <c r="G208" s="5"/>
      <c r="H208" s="5">
        <f>SUM(Tabla1321124692321[[#This Row],[PRIMER TRIMESTRE]:[CUARTO TRIMESTRE]])</f>
        <v>10</v>
      </c>
      <c r="I208" s="3">
        <v>48654</v>
      </c>
      <c r="J208" s="44">
        <f>Tabla1321124692321[[#This Row],[PRECIO UNITARIO ESTIMADO]]*Tabla1321124692321[[#This Row],[CANTIDAD TOTAL]]</f>
        <v>486540</v>
      </c>
      <c r="K208" s="45"/>
      <c r="L208" s="41"/>
      <c r="M208" s="41"/>
      <c r="N208" s="41"/>
    </row>
    <row r="209" spans="1:16" s="46" customFormat="1" ht="15.75" customHeight="1" x14ac:dyDescent="0.35">
      <c r="A209" s="41" t="s">
        <v>25</v>
      </c>
      <c r="B209" s="41" t="s">
        <v>207</v>
      </c>
      <c r="C209" s="40" t="s">
        <v>43</v>
      </c>
      <c r="D209" s="191"/>
      <c r="E209" s="5">
        <v>300</v>
      </c>
      <c r="F209" s="5"/>
      <c r="G209" s="5"/>
      <c r="H209" s="5">
        <f>SUM(Tabla1321124692321[[#This Row],[PRIMER TRIMESTRE]:[CUARTO TRIMESTRE]])</f>
        <v>300</v>
      </c>
      <c r="I209" s="3">
        <v>3450</v>
      </c>
      <c r="J209" s="44">
        <f>Tabla1321124692321[[#This Row],[PRECIO UNITARIO ESTIMADO]]*Tabla1321124692321[[#This Row],[CANTIDAD TOTAL]]</f>
        <v>1035000</v>
      </c>
      <c r="K209" s="45"/>
      <c r="L209" s="41"/>
      <c r="M209" s="41"/>
      <c r="N209" s="40"/>
    </row>
    <row r="210" spans="1:16" s="46" customFormat="1" ht="15.75" customHeight="1" x14ac:dyDescent="0.35">
      <c r="A210" s="41" t="s">
        <v>25</v>
      </c>
      <c r="B210" s="41" t="s">
        <v>208</v>
      </c>
      <c r="C210" s="40" t="s">
        <v>43</v>
      </c>
      <c r="D210" s="193"/>
      <c r="E210" s="191">
        <v>20</v>
      </c>
      <c r="F210" s="5"/>
      <c r="G210" s="5"/>
      <c r="H210" s="5">
        <f>SUM(Tabla1321124692321[[#This Row],[PRIMER TRIMESTRE]:[CUARTO TRIMESTRE]])</f>
        <v>20</v>
      </c>
      <c r="I210" s="3">
        <v>6350</v>
      </c>
      <c r="J210" s="44">
        <f>Tabla1321124692321[[#This Row],[PRECIO UNITARIO ESTIMADO]]*Tabla1321124692321[[#This Row],[CANTIDAD TOTAL]]</f>
        <v>127000</v>
      </c>
      <c r="K210" s="45"/>
      <c r="L210" s="41"/>
      <c r="M210" s="41"/>
      <c r="N210" s="40"/>
    </row>
    <row r="211" spans="1:16" s="46" customFormat="1" ht="15.75" customHeight="1" x14ac:dyDescent="0.35">
      <c r="A211" s="41" t="s">
        <v>25</v>
      </c>
      <c r="B211" s="41" t="s">
        <v>209</v>
      </c>
      <c r="C211" s="40" t="s">
        <v>43</v>
      </c>
      <c r="D211" s="191"/>
      <c r="E211" s="5">
        <v>370</v>
      </c>
      <c r="F211" s="5"/>
      <c r="G211" s="5"/>
      <c r="H211" s="5">
        <f>SUM(Tabla1321124692321[[#This Row],[PRIMER TRIMESTRE]:[CUARTO TRIMESTRE]])</f>
        <v>370</v>
      </c>
      <c r="I211" s="3">
        <v>11956</v>
      </c>
      <c r="J211" s="44">
        <f>Tabla1321124692321[[#This Row],[PRECIO UNITARIO ESTIMADO]]*Tabla1321124692321[[#This Row],[CANTIDAD TOTAL]]</f>
        <v>4423720</v>
      </c>
      <c r="K211" s="45"/>
      <c r="L211" s="41"/>
      <c r="M211" s="41"/>
      <c r="N211" s="40"/>
    </row>
    <row r="212" spans="1:16" s="46" customFormat="1" ht="15.75" customHeight="1" x14ac:dyDescent="0.35">
      <c r="A212" s="41" t="s">
        <v>25</v>
      </c>
      <c r="B212" s="41" t="s">
        <v>210</v>
      </c>
      <c r="C212" s="40" t="s">
        <v>43</v>
      </c>
      <c r="D212" s="191"/>
      <c r="E212" s="5">
        <v>30</v>
      </c>
      <c r="F212" s="5"/>
      <c r="G212" s="5"/>
      <c r="H212" s="5">
        <f>SUM(Tabla1321124692321[[#This Row],[PRIMER TRIMESTRE]:[CUARTO TRIMESTRE]])</f>
        <v>30</v>
      </c>
      <c r="I212" s="3">
        <v>24351</v>
      </c>
      <c r="J212" s="44">
        <f>Tabla1321124692321[[#This Row],[PRECIO UNITARIO ESTIMADO]]*Tabla1321124692321[[#This Row],[CANTIDAD TOTAL]]</f>
        <v>730530</v>
      </c>
      <c r="K212" s="45"/>
      <c r="L212" s="41"/>
      <c r="M212" s="41"/>
      <c r="N212" s="40"/>
    </row>
    <row r="213" spans="1:16" s="41" customFormat="1" x14ac:dyDescent="0.35">
      <c r="A213" s="41" t="s">
        <v>25</v>
      </c>
      <c r="B213" s="41" t="s">
        <v>211</v>
      </c>
      <c r="C213" s="40" t="s">
        <v>43</v>
      </c>
      <c r="D213" s="73"/>
      <c r="E213" s="5">
        <v>20</v>
      </c>
      <c r="F213" s="5"/>
      <c r="G213" s="5"/>
      <c r="H213" s="5">
        <f>SUM(Tabla1321124692321[[#This Row],[PRIMER TRIMESTRE]:[CUARTO TRIMESTRE]])</f>
        <v>20</v>
      </c>
      <c r="I213" s="3">
        <v>41840</v>
      </c>
      <c r="J213" s="44">
        <f>Tabla1321124692321[[#This Row],[PRECIO UNITARIO ESTIMADO]]*Tabla1321124692321[[#This Row],[CANTIDAD TOTAL]]</f>
        <v>836800</v>
      </c>
      <c r="K213" s="45"/>
      <c r="N213" s="40"/>
      <c r="O213" s="7"/>
      <c r="P213" s="7"/>
    </row>
    <row r="214" spans="1:16" s="46" customFormat="1" ht="25.5" customHeight="1" x14ac:dyDescent="0.35">
      <c r="A214" s="8" t="s">
        <v>25</v>
      </c>
      <c r="B214" s="8"/>
      <c r="C214" s="9"/>
      <c r="D214" s="10"/>
      <c r="E214" s="10"/>
      <c r="F214" s="10"/>
      <c r="G214" s="10"/>
      <c r="H214" s="10"/>
      <c r="I214" s="11"/>
      <c r="J214" s="12"/>
      <c r="K214" s="13">
        <f>SUM(J186:J213)</f>
        <v>20248910</v>
      </c>
      <c r="L214" s="9"/>
      <c r="M214" s="9"/>
      <c r="N214" s="9"/>
    </row>
    <row r="215" spans="1:16" s="187" customFormat="1" x14ac:dyDescent="0.35">
      <c r="A215" s="187" t="s">
        <v>18</v>
      </c>
      <c r="B215" s="187" t="s">
        <v>189</v>
      </c>
      <c r="C215" s="196" t="s">
        <v>43</v>
      </c>
      <c r="D215" s="198">
        <v>20</v>
      </c>
      <c r="E215" s="203"/>
      <c r="F215" s="198"/>
      <c r="G215" s="198"/>
      <c r="H215" s="198">
        <f>SUM(Tabla1321124692321[[#This Row],[PRIMER TRIMESTRE]:[CUARTO TRIMESTRE]])</f>
        <v>20</v>
      </c>
      <c r="I215" s="201">
        <v>11506</v>
      </c>
      <c r="J215" s="199">
        <f>Tabla1321124692321[[#This Row],[PRECIO UNITARIO ESTIMADO]]*Tabla1321124692321[[#This Row],[CANTIDAD TOTAL]]</f>
        <v>230120</v>
      </c>
      <c r="K215" s="200"/>
      <c r="N215" s="196"/>
      <c r="O215" s="185"/>
      <c r="P215" s="185"/>
    </row>
    <row r="216" spans="1:16" s="195" customFormat="1" ht="15.75" customHeight="1" x14ac:dyDescent="0.35">
      <c r="A216" s="187" t="s">
        <v>18</v>
      </c>
      <c r="B216" s="187" t="s">
        <v>369</v>
      </c>
      <c r="C216" s="196" t="s">
        <v>43</v>
      </c>
      <c r="D216" s="203">
        <v>20</v>
      </c>
      <c r="E216" s="198">
        <v>10</v>
      </c>
      <c r="F216" s="198"/>
      <c r="G216" s="198"/>
      <c r="H216" s="198">
        <f>SUM(Tabla1321124692321[[#This Row],[PRIMER TRIMESTRE]:[CUARTO TRIMESTRE]])</f>
        <v>30</v>
      </c>
      <c r="I216" s="201">
        <v>1800</v>
      </c>
      <c r="J216" s="199">
        <f>Tabla1321124692321[[#This Row],[PRECIO UNITARIO ESTIMADO]]*Tabla1321124692321[[#This Row],[CANTIDAD TOTAL]]</f>
        <v>54000</v>
      </c>
      <c r="K216" s="200"/>
      <c r="L216" s="187"/>
      <c r="M216" s="187"/>
      <c r="N216" s="187"/>
    </row>
    <row r="217" spans="1:16" s="195" customFormat="1" ht="15.75" customHeight="1" x14ac:dyDescent="0.35">
      <c r="A217" s="187" t="s">
        <v>18</v>
      </c>
      <c r="B217" s="187" t="s">
        <v>370</v>
      </c>
      <c r="C217" s="196" t="s">
        <v>43</v>
      </c>
      <c r="D217" s="203">
        <v>20</v>
      </c>
      <c r="E217" s="198">
        <v>10</v>
      </c>
      <c r="F217" s="198"/>
      <c r="G217" s="198"/>
      <c r="H217" s="198">
        <f>SUM(Tabla1321124692321[[#This Row],[PRIMER TRIMESTRE]:[CUARTO TRIMESTRE]])</f>
        <v>30</v>
      </c>
      <c r="I217" s="201">
        <v>2000</v>
      </c>
      <c r="J217" s="199">
        <f>Tabla1321124692321[[#This Row],[PRECIO UNITARIO ESTIMADO]]*Tabla1321124692321[[#This Row],[CANTIDAD TOTAL]]</f>
        <v>60000</v>
      </c>
      <c r="K217" s="200"/>
      <c r="L217" s="187"/>
      <c r="M217" s="187"/>
      <c r="N217" s="187"/>
    </row>
    <row r="218" spans="1:16" s="195" customFormat="1" ht="15.75" customHeight="1" x14ac:dyDescent="0.35">
      <c r="A218" s="187" t="s">
        <v>18</v>
      </c>
      <c r="B218" s="187" t="s">
        <v>371</v>
      </c>
      <c r="C218" s="196" t="s">
        <v>43</v>
      </c>
      <c r="D218" s="203">
        <v>10</v>
      </c>
      <c r="E218" s="198">
        <v>10</v>
      </c>
      <c r="F218" s="198"/>
      <c r="G218" s="198"/>
      <c r="H218" s="198">
        <f>SUM(Tabla1321124692321[[#This Row],[PRIMER TRIMESTRE]:[CUARTO TRIMESTRE]])</f>
        <v>20</v>
      </c>
      <c r="I218" s="201">
        <v>3100</v>
      </c>
      <c r="J218" s="199">
        <f>Tabla1321124692321[[#This Row],[PRECIO UNITARIO ESTIMADO]]*Tabla1321124692321[[#This Row],[CANTIDAD TOTAL]]</f>
        <v>62000</v>
      </c>
      <c r="K218" s="200"/>
      <c r="L218" s="187"/>
      <c r="M218" s="187"/>
      <c r="N218" s="187"/>
    </row>
    <row r="219" spans="1:16" s="195" customFormat="1" ht="15.75" customHeight="1" x14ac:dyDescent="0.35">
      <c r="A219" s="187" t="s">
        <v>18</v>
      </c>
      <c r="B219" s="187" t="s">
        <v>372</v>
      </c>
      <c r="C219" s="196" t="s">
        <v>43</v>
      </c>
      <c r="D219" s="203">
        <v>10</v>
      </c>
      <c r="E219" s="198">
        <v>10</v>
      </c>
      <c r="F219" s="198"/>
      <c r="G219" s="198"/>
      <c r="H219" s="198">
        <f>SUM(Tabla1321124692321[[#This Row],[PRIMER TRIMESTRE]:[CUARTO TRIMESTRE]])</f>
        <v>20</v>
      </c>
      <c r="I219" s="201">
        <v>4100</v>
      </c>
      <c r="J219" s="199">
        <f>Tabla1321124692321[[#This Row],[PRECIO UNITARIO ESTIMADO]]*Tabla1321124692321[[#This Row],[CANTIDAD TOTAL]]</f>
        <v>82000</v>
      </c>
      <c r="K219" s="200"/>
      <c r="L219" s="187"/>
      <c r="M219" s="187"/>
      <c r="N219" s="187"/>
    </row>
    <row r="220" spans="1:16" s="195" customFormat="1" ht="15.75" customHeight="1" x14ac:dyDescent="0.35">
      <c r="A220" s="187" t="s">
        <v>18</v>
      </c>
      <c r="B220" s="187" t="s">
        <v>373</v>
      </c>
      <c r="C220" s="196" t="s">
        <v>43</v>
      </c>
      <c r="D220" s="203">
        <v>10</v>
      </c>
      <c r="E220" s="198">
        <v>10</v>
      </c>
      <c r="F220" s="198"/>
      <c r="G220" s="198"/>
      <c r="H220" s="198">
        <f>SUM(Tabla1321124692321[[#This Row],[PRIMER TRIMESTRE]:[CUARTO TRIMESTRE]])</f>
        <v>20</v>
      </c>
      <c r="I220" s="201">
        <v>12330</v>
      </c>
      <c r="J220" s="199">
        <f>Tabla1321124692321[[#This Row],[PRECIO UNITARIO ESTIMADO]]*Tabla1321124692321[[#This Row],[CANTIDAD TOTAL]]</f>
        <v>246600</v>
      </c>
      <c r="K220" s="200"/>
      <c r="L220" s="187"/>
      <c r="M220" s="187"/>
      <c r="N220" s="187"/>
    </row>
    <row r="221" spans="1:16" s="195" customFormat="1" ht="15.75" customHeight="1" x14ac:dyDescent="0.35">
      <c r="A221" s="187" t="s">
        <v>18</v>
      </c>
      <c r="B221" s="187" t="s">
        <v>374</v>
      </c>
      <c r="C221" s="196" t="s">
        <v>43</v>
      </c>
      <c r="D221" s="203">
        <v>20</v>
      </c>
      <c r="E221" s="198">
        <v>10</v>
      </c>
      <c r="F221" s="198"/>
      <c r="G221" s="198"/>
      <c r="H221" s="198">
        <f>SUM(Tabla1321124692321[[#This Row],[PRIMER TRIMESTRE]:[CUARTO TRIMESTRE]])</f>
        <v>30</v>
      </c>
      <c r="I221" s="199">
        <v>1911</v>
      </c>
      <c r="J221" s="199">
        <f>Tabla1321124692321[[#This Row],[PRECIO UNITARIO ESTIMADO]]*Tabla1321124692321[[#This Row],[CANTIDAD TOTAL]]</f>
        <v>57330</v>
      </c>
      <c r="K221" s="200"/>
      <c r="L221" s="187"/>
      <c r="M221" s="187"/>
      <c r="N221" s="187"/>
    </row>
    <row r="222" spans="1:16" s="195" customFormat="1" ht="15.75" customHeight="1" x14ac:dyDescent="0.35">
      <c r="A222" s="187" t="s">
        <v>18</v>
      </c>
      <c r="B222" s="187" t="s">
        <v>375</v>
      </c>
      <c r="C222" s="196" t="s">
        <v>43</v>
      </c>
      <c r="D222" s="203">
        <v>20</v>
      </c>
      <c r="E222" s="198">
        <v>10</v>
      </c>
      <c r="F222" s="198"/>
      <c r="G222" s="198"/>
      <c r="H222" s="198">
        <f>SUM(Tabla1321124692321[[#This Row],[PRIMER TRIMESTRE]:[CUARTO TRIMESTRE]])</f>
        <v>30</v>
      </c>
      <c r="I222" s="199">
        <v>2336</v>
      </c>
      <c r="J222" s="199">
        <f>Tabla1321124692321[[#This Row],[PRECIO UNITARIO ESTIMADO]]*Tabla1321124692321[[#This Row],[CANTIDAD TOTAL]]</f>
        <v>70080</v>
      </c>
      <c r="K222" s="200"/>
      <c r="L222" s="187"/>
      <c r="M222" s="187"/>
      <c r="N222" s="187"/>
    </row>
    <row r="223" spans="1:16" s="195" customFormat="1" ht="15.75" customHeight="1" x14ac:dyDescent="0.35">
      <c r="A223" s="187" t="s">
        <v>18</v>
      </c>
      <c r="B223" s="187" t="s">
        <v>376</v>
      </c>
      <c r="C223" s="196" t="s">
        <v>43</v>
      </c>
      <c r="D223" s="203">
        <v>10</v>
      </c>
      <c r="E223" s="198">
        <v>10</v>
      </c>
      <c r="F223" s="198"/>
      <c r="G223" s="198"/>
      <c r="H223" s="198">
        <f>SUM(Tabla1321124692321[[#This Row],[PRIMER TRIMESTRE]:[CUARTO TRIMESTRE]])</f>
        <v>20</v>
      </c>
      <c r="I223" s="199">
        <v>3823</v>
      </c>
      <c r="J223" s="199">
        <f>Tabla1321124692321[[#This Row],[PRECIO UNITARIO ESTIMADO]]*Tabla1321124692321[[#This Row],[CANTIDAD TOTAL]]</f>
        <v>76460</v>
      </c>
      <c r="K223" s="200"/>
      <c r="L223" s="187"/>
      <c r="M223" s="187"/>
      <c r="N223" s="187"/>
    </row>
    <row r="224" spans="1:16" s="195" customFormat="1" ht="15.75" customHeight="1" x14ac:dyDescent="0.35">
      <c r="A224" s="187" t="s">
        <v>18</v>
      </c>
      <c r="B224" s="187" t="s">
        <v>377</v>
      </c>
      <c r="C224" s="196" t="s">
        <v>43</v>
      </c>
      <c r="D224" s="203">
        <v>10</v>
      </c>
      <c r="E224" s="198">
        <v>10</v>
      </c>
      <c r="F224" s="198"/>
      <c r="G224" s="198"/>
      <c r="H224" s="198">
        <f>SUM(Tabla1321124692321[[#This Row],[PRIMER TRIMESTRE]:[CUARTO TRIMESTRE]])</f>
        <v>20</v>
      </c>
      <c r="I224" s="199">
        <v>7240</v>
      </c>
      <c r="J224" s="199">
        <f>Tabla1321124692321[[#This Row],[PRECIO UNITARIO ESTIMADO]]*Tabla1321124692321[[#This Row],[CANTIDAD TOTAL]]</f>
        <v>144800</v>
      </c>
      <c r="K224" s="200"/>
      <c r="L224" s="187"/>
      <c r="M224" s="187"/>
      <c r="N224" s="187"/>
    </row>
    <row r="225" spans="1:14" s="195" customFormat="1" ht="15.75" customHeight="1" x14ac:dyDescent="0.35">
      <c r="A225" s="187" t="s">
        <v>18</v>
      </c>
      <c r="B225" s="187" t="s">
        <v>378</v>
      </c>
      <c r="C225" s="196" t="s">
        <v>43</v>
      </c>
      <c r="D225" s="203">
        <v>10</v>
      </c>
      <c r="E225" s="198">
        <v>10</v>
      </c>
      <c r="F225" s="198"/>
      <c r="G225" s="198"/>
      <c r="H225" s="198">
        <f>SUM(Tabla1321124692321[[#This Row],[PRIMER TRIMESTRE]:[CUARTO TRIMESTRE]])</f>
        <v>20</v>
      </c>
      <c r="I225" s="201">
        <v>13000</v>
      </c>
      <c r="J225" s="199">
        <f>Tabla1321124692321[[#This Row],[PRECIO UNITARIO ESTIMADO]]*Tabla1321124692321[[#This Row],[CANTIDAD TOTAL]]</f>
        <v>260000</v>
      </c>
      <c r="K225" s="200"/>
      <c r="L225" s="187"/>
      <c r="M225" s="187"/>
      <c r="N225" s="187"/>
    </row>
    <row r="226" spans="1:14" s="195" customFormat="1" ht="15.75" customHeight="1" x14ac:dyDescent="0.35">
      <c r="A226" s="187" t="s">
        <v>18</v>
      </c>
      <c r="B226" s="187" t="s">
        <v>379</v>
      </c>
      <c r="C226" s="196" t="s">
        <v>43</v>
      </c>
      <c r="D226" s="203">
        <v>20</v>
      </c>
      <c r="E226" s="198">
        <v>10</v>
      </c>
      <c r="F226" s="198"/>
      <c r="G226" s="198"/>
      <c r="H226" s="198">
        <f>SUM(Tabla1321124692321[[#This Row],[PRIMER TRIMESTRE]:[CUARTO TRIMESTRE]])</f>
        <v>30</v>
      </c>
      <c r="I226" s="201">
        <v>2124</v>
      </c>
      <c r="J226" s="199">
        <f>Tabla1321124692321[[#This Row],[PRECIO UNITARIO ESTIMADO]]*Tabla1321124692321[[#This Row],[CANTIDAD TOTAL]]</f>
        <v>63720</v>
      </c>
      <c r="K226" s="200"/>
      <c r="L226" s="187"/>
      <c r="M226" s="187"/>
      <c r="N226" s="187"/>
    </row>
    <row r="227" spans="1:14" s="195" customFormat="1" ht="15.75" customHeight="1" x14ac:dyDescent="0.35">
      <c r="A227" s="187" t="s">
        <v>18</v>
      </c>
      <c r="B227" s="187" t="s">
        <v>380</v>
      </c>
      <c r="C227" s="196" t="s">
        <v>43</v>
      </c>
      <c r="D227" s="203">
        <v>20</v>
      </c>
      <c r="E227" s="198">
        <v>10</v>
      </c>
      <c r="F227" s="198"/>
      <c r="G227" s="198"/>
      <c r="H227" s="198">
        <f>SUM(Tabla1321124692321[[#This Row],[PRIMER TRIMESTRE]:[CUARTO TRIMESTRE]])</f>
        <v>30</v>
      </c>
      <c r="I227" s="201">
        <v>2336</v>
      </c>
      <c r="J227" s="199">
        <f>Tabla1321124692321[[#This Row],[PRECIO UNITARIO ESTIMADO]]*Tabla1321124692321[[#This Row],[CANTIDAD TOTAL]]</f>
        <v>70080</v>
      </c>
      <c r="K227" s="200"/>
      <c r="L227" s="187"/>
      <c r="M227" s="187"/>
      <c r="N227" s="187"/>
    </row>
    <row r="228" spans="1:14" s="195" customFormat="1" ht="15.75" customHeight="1" x14ac:dyDescent="0.35">
      <c r="A228" s="187" t="s">
        <v>18</v>
      </c>
      <c r="B228" s="187" t="s">
        <v>381</v>
      </c>
      <c r="C228" s="196" t="s">
        <v>43</v>
      </c>
      <c r="D228" s="203">
        <v>10</v>
      </c>
      <c r="E228" s="198">
        <v>10</v>
      </c>
      <c r="F228" s="198"/>
      <c r="G228" s="198"/>
      <c r="H228" s="198">
        <f>SUM(Tabla1321124692321[[#This Row],[PRIMER TRIMESTRE]:[CUARTO TRIMESTRE]])</f>
        <v>20</v>
      </c>
      <c r="I228" s="201">
        <v>3823</v>
      </c>
      <c r="J228" s="199">
        <f>Tabla1321124692321[[#This Row],[PRECIO UNITARIO ESTIMADO]]*Tabla1321124692321[[#This Row],[CANTIDAD TOTAL]]</f>
        <v>76460</v>
      </c>
      <c r="K228" s="200"/>
      <c r="L228" s="187"/>
      <c r="M228" s="187"/>
      <c r="N228" s="187"/>
    </row>
    <row r="229" spans="1:14" s="195" customFormat="1" ht="15.75" customHeight="1" x14ac:dyDescent="0.35">
      <c r="A229" s="187" t="s">
        <v>18</v>
      </c>
      <c r="B229" s="187" t="s">
        <v>382</v>
      </c>
      <c r="C229" s="196" t="s">
        <v>43</v>
      </c>
      <c r="D229" s="203">
        <v>10</v>
      </c>
      <c r="E229" s="198">
        <v>10</v>
      </c>
      <c r="F229" s="198"/>
      <c r="G229" s="198"/>
      <c r="H229" s="198">
        <f>SUM(Tabla1321124692321[[#This Row],[PRIMER TRIMESTRE]:[CUARTO TRIMESTRE]])</f>
        <v>20</v>
      </c>
      <c r="I229" s="201">
        <v>4177.2</v>
      </c>
      <c r="J229" s="199">
        <f>Tabla1321124692321[[#This Row],[PRECIO UNITARIO ESTIMADO]]*Tabla1321124692321[[#This Row],[CANTIDAD TOTAL]]</f>
        <v>83544</v>
      </c>
      <c r="K229" s="200"/>
      <c r="L229" s="187"/>
      <c r="M229" s="187"/>
      <c r="N229" s="187"/>
    </row>
    <row r="230" spans="1:14" s="195" customFormat="1" ht="15.75" customHeight="1" x14ac:dyDescent="0.35">
      <c r="A230" s="187" t="s">
        <v>18</v>
      </c>
      <c r="B230" s="187" t="s">
        <v>160</v>
      </c>
      <c r="C230" s="196" t="s">
        <v>93</v>
      </c>
      <c r="D230" s="203">
        <v>230</v>
      </c>
      <c r="E230" s="198">
        <v>100</v>
      </c>
      <c r="F230" s="202"/>
      <c r="G230" s="202"/>
      <c r="H230" s="198">
        <f>SUM(Tabla1321124692321[[#This Row],[PRIMER TRIMESTRE]:[CUARTO TRIMESTRE]])</f>
        <v>330</v>
      </c>
      <c r="I230" s="201">
        <v>956</v>
      </c>
      <c r="J230" s="199">
        <f>Tabla1321124692321[[#This Row],[PRECIO UNITARIO ESTIMADO]]*Tabla1321124692321[[#This Row],[CANTIDAD TOTAL]]</f>
        <v>315480</v>
      </c>
      <c r="K230" s="200"/>
      <c r="L230" s="187"/>
      <c r="M230" s="187"/>
      <c r="N230" s="187"/>
    </row>
    <row r="231" spans="1:14" s="195" customFormat="1" ht="15.75" customHeight="1" x14ac:dyDescent="0.35">
      <c r="A231" s="187" t="s">
        <v>18</v>
      </c>
      <c r="B231" s="187" t="s">
        <v>161</v>
      </c>
      <c r="C231" s="196" t="s">
        <v>93</v>
      </c>
      <c r="D231" s="203">
        <v>250</v>
      </c>
      <c r="E231" s="198">
        <v>40</v>
      </c>
      <c r="F231" s="202"/>
      <c r="G231" s="202"/>
      <c r="H231" s="198">
        <f>SUM(Tabla1321124692321[[#This Row],[PRIMER TRIMESTRE]:[CUARTO TRIMESTRE]])</f>
        <v>290</v>
      </c>
      <c r="I231" s="201">
        <v>1350</v>
      </c>
      <c r="J231" s="199">
        <f>Tabla1321124692321[[#This Row],[PRECIO UNITARIO ESTIMADO]]*Tabla1321124692321[[#This Row],[CANTIDAD TOTAL]]</f>
        <v>391500</v>
      </c>
      <c r="K231" s="200"/>
      <c r="L231" s="187"/>
      <c r="M231" s="187"/>
      <c r="N231" s="187"/>
    </row>
    <row r="232" spans="1:14" s="195" customFormat="1" ht="15.75" customHeight="1" x14ac:dyDescent="0.35">
      <c r="A232" s="187" t="s">
        <v>18</v>
      </c>
      <c r="B232" s="187" t="s">
        <v>162</v>
      </c>
      <c r="C232" s="196" t="s">
        <v>93</v>
      </c>
      <c r="D232" s="203">
        <v>200</v>
      </c>
      <c r="E232" s="198">
        <v>50</v>
      </c>
      <c r="F232" s="202"/>
      <c r="G232" s="202"/>
      <c r="H232" s="198">
        <f>SUM(Tabla1321124692321[[#This Row],[PRIMER TRIMESTRE]:[CUARTO TRIMESTRE]])</f>
        <v>250</v>
      </c>
      <c r="I232" s="201">
        <v>136</v>
      </c>
      <c r="J232" s="199">
        <f>Tabla1321124692321[[#This Row],[PRECIO UNITARIO ESTIMADO]]*Tabla1321124692321[[#This Row],[CANTIDAD TOTAL]]</f>
        <v>34000</v>
      </c>
      <c r="K232" s="200"/>
      <c r="L232" s="187"/>
      <c r="M232" s="187"/>
      <c r="N232" s="187"/>
    </row>
    <row r="233" spans="1:14" s="195" customFormat="1" ht="15.75" customHeight="1" x14ac:dyDescent="0.35">
      <c r="A233" s="187" t="s">
        <v>18</v>
      </c>
      <c r="B233" s="187" t="s">
        <v>163</v>
      </c>
      <c r="C233" s="196" t="s">
        <v>93</v>
      </c>
      <c r="D233" s="203">
        <v>200</v>
      </c>
      <c r="E233" s="198">
        <v>50</v>
      </c>
      <c r="F233" s="202"/>
      <c r="G233" s="202"/>
      <c r="H233" s="198">
        <f>SUM(Tabla1321124692321[[#This Row],[PRIMER TRIMESTRE]:[CUARTO TRIMESTRE]])</f>
        <v>250</v>
      </c>
      <c r="I233" s="201">
        <v>148</v>
      </c>
      <c r="J233" s="199">
        <f>Tabla1321124692321[[#This Row],[PRECIO UNITARIO ESTIMADO]]*Tabla1321124692321[[#This Row],[CANTIDAD TOTAL]]</f>
        <v>37000</v>
      </c>
      <c r="K233" s="200"/>
      <c r="L233" s="187"/>
      <c r="M233" s="187"/>
      <c r="N233" s="187"/>
    </row>
    <row r="234" spans="1:14" s="195" customFormat="1" ht="15.75" customHeight="1" x14ac:dyDescent="0.35">
      <c r="A234" s="187" t="s">
        <v>18</v>
      </c>
      <c r="B234" s="187" t="s">
        <v>164</v>
      </c>
      <c r="C234" s="196" t="s">
        <v>43</v>
      </c>
      <c r="D234" s="203">
        <v>175</v>
      </c>
      <c r="E234" s="198">
        <v>75</v>
      </c>
      <c r="F234" s="202"/>
      <c r="G234" s="202"/>
      <c r="H234" s="198">
        <f>SUM(Tabla1321124692321[[#This Row],[PRIMER TRIMESTRE]:[CUARTO TRIMESTRE]])</f>
        <v>250</v>
      </c>
      <c r="I234" s="201">
        <v>35</v>
      </c>
      <c r="J234" s="199">
        <f>Tabla1321124692321[[#This Row],[PRECIO UNITARIO ESTIMADO]]*Tabla1321124692321[[#This Row],[CANTIDAD TOTAL]]</f>
        <v>8750</v>
      </c>
      <c r="K234" s="200"/>
      <c r="L234" s="187"/>
      <c r="M234" s="187"/>
      <c r="N234" s="187"/>
    </row>
    <row r="235" spans="1:14" s="195" customFormat="1" ht="15.75" customHeight="1" x14ac:dyDescent="0.35">
      <c r="A235" s="187" t="s">
        <v>18</v>
      </c>
      <c r="B235" s="187" t="s">
        <v>165</v>
      </c>
      <c r="C235" s="196" t="s">
        <v>43</v>
      </c>
      <c r="D235" s="203">
        <v>175</v>
      </c>
      <c r="E235" s="198">
        <v>75</v>
      </c>
      <c r="F235" s="202"/>
      <c r="G235" s="202"/>
      <c r="H235" s="198">
        <f>SUM(Tabla1321124692321[[#This Row],[PRIMER TRIMESTRE]:[CUARTO TRIMESTRE]])</f>
        <v>250</v>
      </c>
      <c r="I235" s="201">
        <v>985</v>
      </c>
      <c r="J235" s="199">
        <f>Tabla1321124692321[[#This Row],[PRECIO UNITARIO ESTIMADO]]*Tabla1321124692321[[#This Row],[CANTIDAD TOTAL]]</f>
        <v>246250</v>
      </c>
      <c r="K235" s="200"/>
      <c r="L235" s="187"/>
      <c r="M235" s="187"/>
      <c r="N235" s="187"/>
    </row>
    <row r="236" spans="1:14" s="195" customFormat="1" ht="15.75" customHeight="1" x14ac:dyDescent="0.35">
      <c r="A236" s="187" t="s">
        <v>18</v>
      </c>
      <c r="B236" s="187" t="s">
        <v>166</v>
      </c>
      <c r="C236" s="196" t="s">
        <v>43</v>
      </c>
      <c r="D236" s="203">
        <v>30</v>
      </c>
      <c r="E236" s="198">
        <v>20</v>
      </c>
      <c r="F236" s="202"/>
      <c r="G236" s="202"/>
      <c r="H236" s="198">
        <f>SUM(Tabla1321124692321[[#This Row],[PRIMER TRIMESTRE]:[CUARTO TRIMESTRE]])</f>
        <v>50</v>
      </c>
      <c r="I236" s="201">
        <v>1104</v>
      </c>
      <c r="J236" s="199">
        <f>Tabla1321124692321[[#This Row],[PRECIO UNITARIO ESTIMADO]]*Tabla1321124692321[[#This Row],[CANTIDAD TOTAL]]</f>
        <v>55200</v>
      </c>
      <c r="K236" s="200"/>
      <c r="L236" s="187"/>
      <c r="M236" s="187"/>
      <c r="N236" s="187"/>
    </row>
    <row r="237" spans="1:14" s="195" customFormat="1" ht="15.75" customHeight="1" x14ac:dyDescent="0.35">
      <c r="A237" s="187" t="s">
        <v>18</v>
      </c>
      <c r="B237" s="187" t="s">
        <v>167</v>
      </c>
      <c r="C237" s="196" t="s">
        <v>43</v>
      </c>
      <c r="D237" s="203">
        <v>30</v>
      </c>
      <c r="E237" s="198">
        <v>20</v>
      </c>
      <c r="F237" s="202"/>
      <c r="G237" s="202"/>
      <c r="H237" s="198">
        <f>SUM(Tabla1321124692321[[#This Row],[PRIMER TRIMESTRE]:[CUARTO TRIMESTRE]])</f>
        <v>50</v>
      </c>
      <c r="I237" s="201">
        <v>1142</v>
      </c>
      <c r="J237" s="199">
        <f>Tabla1321124692321[[#This Row],[PRECIO UNITARIO ESTIMADO]]*Tabla1321124692321[[#This Row],[CANTIDAD TOTAL]]</f>
        <v>57100</v>
      </c>
      <c r="K237" s="200"/>
      <c r="L237" s="187"/>
      <c r="M237" s="187"/>
      <c r="N237" s="187"/>
    </row>
    <row r="238" spans="1:14" s="195" customFormat="1" ht="15.75" customHeight="1" x14ac:dyDescent="0.35">
      <c r="A238" s="187" t="s">
        <v>18</v>
      </c>
      <c r="B238" s="187" t="s">
        <v>168</v>
      </c>
      <c r="C238" s="196" t="s">
        <v>43</v>
      </c>
      <c r="D238" s="203">
        <v>30</v>
      </c>
      <c r="E238" s="198">
        <v>20</v>
      </c>
      <c r="F238" s="202"/>
      <c r="G238" s="202"/>
      <c r="H238" s="198">
        <f>SUM(Tabla1321124692321[[#This Row],[PRIMER TRIMESTRE]:[CUARTO TRIMESTRE]])</f>
        <v>50</v>
      </c>
      <c r="I238" s="201">
        <v>850</v>
      </c>
      <c r="J238" s="199">
        <f>Tabla1321124692321[[#This Row],[PRECIO UNITARIO ESTIMADO]]*Tabla1321124692321[[#This Row],[CANTIDAD TOTAL]]</f>
        <v>42500</v>
      </c>
      <c r="K238" s="200"/>
      <c r="L238" s="187"/>
      <c r="M238" s="187"/>
      <c r="N238" s="187"/>
    </row>
    <row r="239" spans="1:14" s="195" customFormat="1" ht="15.75" customHeight="1" x14ac:dyDescent="0.35">
      <c r="A239" s="187" t="s">
        <v>18</v>
      </c>
      <c r="B239" s="187" t="s">
        <v>169</v>
      </c>
      <c r="C239" s="196" t="s">
        <v>43</v>
      </c>
      <c r="D239" s="203">
        <v>30</v>
      </c>
      <c r="E239" s="198">
        <v>20</v>
      </c>
      <c r="F239" s="202"/>
      <c r="G239" s="202"/>
      <c r="H239" s="198">
        <f>SUM(Tabla1321124692321[[#This Row],[PRIMER TRIMESTRE]:[CUARTO TRIMESTRE]])</f>
        <v>50</v>
      </c>
      <c r="I239" s="201">
        <v>964</v>
      </c>
      <c r="J239" s="199">
        <f>Tabla1321124692321[[#This Row],[PRECIO UNITARIO ESTIMADO]]*Tabla1321124692321[[#This Row],[CANTIDAD TOTAL]]</f>
        <v>48200</v>
      </c>
      <c r="K239" s="200"/>
      <c r="L239" s="187"/>
      <c r="M239" s="187"/>
      <c r="N239" s="187"/>
    </row>
    <row r="240" spans="1:14" s="195" customFormat="1" ht="15.75" customHeight="1" x14ac:dyDescent="0.35">
      <c r="A240" s="187" t="s">
        <v>18</v>
      </c>
      <c r="B240" s="187" t="s">
        <v>170</v>
      </c>
      <c r="C240" s="196" t="s">
        <v>43</v>
      </c>
      <c r="D240" s="203">
        <v>30</v>
      </c>
      <c r="E240" s="198">
        <v>20</v>
      </c>
      <c r="F240" s="202"/>
      <c r="G240" s="202"/>
      <c r="H240" s="198">
        <f>SUM(Tabla1321124692321[[#This Row],[PRIMER TRIMESTRE]:[CUARTO TRIMESTRE]])</f>
        <v>50</v>
      </c>
      <c r="I240" s="201">
        <v>1234</v>
      </c>
      <c r="J240" s="199">
        <f>Tabla1321124692321[[#This Row],[PRECIO UNITARIO ESTIMADO]]*Tabla1321124692321[[#This Row],[CANTIDAD TOTAL]]</f>
        <v>61700</v>
      </c>
      <c r="K240" s="200"/>
      <c r="L240" s="187"/>
      <c r="M240" s="187"/>
      <c r="N240" s="187"/>
    </row>
    <row r="241" spans="1:14" s="195" customFormat="1" ht="15.75" customHeight="1" x14ac:dyDescent="0.35">
      <c r="A241" s="187" t="s">
        <v>18</v>
      </c>
      <c r="B241" s="187" t="s">
        <v>171</v>
      </c>
      <c r="C241" s="196" t="s">
        <v>43</v>
      </c>
      <c r="D241" s="203">
        <v>30</v>
      </c>
      <c r="E241" s="198">
        <v>20</v>
      </c>
      <c r="F241" s="202"/>
      <c r="G241" s="202"/>
      <c r="H241" s="198">
        <f>SUM(Tabla1321124692321[[#This Row],[PRIMER TRIMESTRE]:[CUARTO TRIMESTRE]])</f>
        <v>50</v>
      </c>
      <c r="I241" s="201">
        <v>1410</v>
      </c>
      <c r="J241" s="199">
        <f>Tabla1321124692321[[#This Row],[PRECIO UNITARIO ESTIMADO]]*Tabla1321124692321[[#This Row],[CANTIDAD TOTAL]]</f>
        <v>70500</v>
      </c>
      <c r="K241" s="200"/>
      <c r="L241" s="187"/>
      <c r="M241" s="187"/>
      <c r="N241" s="187"/>
    </row>
    <row r="242" spans="1:14" s="195" customFormat="1" ht="15.75" customHeight="1" x14ac:dyDescent="0.35">
      <c r="A242" s="187" t="s">
        <v>18</v>
      </c>
      <c r="B242" s="187" t="s">
        <v>172</v>
      </c>
      <c r="C242" s="196" t="s">
        <v>43</v>
      </c>
      <c r="D242" s="203">
        <v>30</v>
      </c>
      <c r="E242" s="198">
        <v>20</v>
      </c>
      <c r="F242" s="202"/>
      <c r="G242" s="202"/>
      <c r="H242" s="198">
        <f>SUM(Tabla1321124692321[[#This Row],[PRIMER TRIMESTRE]:[CUARTO TRIMESTRE]])</f>
        <v>50</v>
      </c>
      <c r="I242" s="201">
        <v>1670</v>
      </c>
      <c r="J242" s="199">
        <f>Tabla1321124692321[[#This Row],[PRECIO UNITARIO ESTIMADO]]*Tabla1321124692321[[#This Row],[CANTIDAD TOTAL]]</f>
        <v>83500</v>
      </c>
      <c r="K242" s="200"/>
      <c r="L242" s="187"/>
      <c r="M242" s="187"/>
      <c r="N242" s="187"/>
    </row>
    <row r="243" spans="1:14" s="195" customFormat="1" ht="15.75" customHeight="1" x14ac:dyDescent="0.35">
      <c r="A243" s="187" t="s">
        <v>18</v>
      </c>
      <c r="B243" s="187" t="s">
        <v>173</v>
      </c>
      <c r="C243" s="196" t="s">
        <v>43</v>
      </c>
      <c r="D243" s="203">
        <v>30</v>
      </c>
      <c r="E243" s="198">
        <v>20</v>
      </c>
      <c r="F243" s="202"/>
      <c r="G243" s="202"/>
      <c r="H243" s="198">
        <f>SUM(Tabla1321124692321[[#This Row],[PRIMER TRIMESTRE]:[CUARTO TRIMESTRE]])</f>
        <v>50</v>
      </c>
      <c r="I243" s="201">
        <v>1850</v>
      </c>
      <c r="J243" s="199">
        <f>Tabla1321124692321[[#This Row],[PRECIO UNITARIO ESTIMADO]]*Tabla1321124692321[[#This Row],[CANTIDAD TOTAL]]</f>
        <v>92500</v>
      </c>
      <c r="K243" s="200"/>
      <c r="L243" s="187"/>
      <c r="M243" s="187"/>
      <c r="N243" s="187"/>
    </row>
    <row r="244" spans="1:14" s="195" customFormat="1" ht="15.75" customHeight="1" x14ac:dyDescent="0.35">
      <c r="A244" s="187" t="s">
        <v>18</v>
      </c>
      <c r="B244" s="187" t="s">
        <v>174</v>
      </c>
      <c r="C244" s="196" t="s">
        <v>43</v>
      </c>
      <c r="D244" s="203">
        <v>30</v>
      </c>
      <c r="E244" s="198">
        <v>20</v>
      </c>
      <c r="F244" s="202"/>
      <c r="G244" s="202"/>
      <c r="H244" s="198">
        <f>SUM(Tabla1321124692321[[#This Row],[PRIMER TRIMESTRE]:[CUARTO TRIMESTRE]])</f>
        <v>50</v>
      </c>
      <c r="I244" s="201">
        <v>1050</v>
      </c>
      <c r="J244" s="199">
        <f>Tabla1321124692321[[#This Row],[PRECIO UNITARIO ESTIMADO]]*Tabla1321124692321[[#This Row],[CANTIDAD TOTAL]]</f>
        <v>52500</v>
      </c>
      <c r="K244" s="200"/>
      <c r="L244" s="187"/>
      <c r="M244" s="187"/>
      <c r="N244" s="187"/>
    </row>
    <row r="245" spans="1:14" s="195" customFormat="1" ht="15.75" customHeight="1" x14ac:dyDescent="0.35">
      <c r="A245" s="187" t="s">
        <v>18</v>
      </c>
      <c r="B245" s="187" t="s">
        <v>175</v>
      </c>
      <c r="C245" s="196" t="s">
        <v>43</v>
      </c>
      <c r="D245" s="203">
        <v>30</v>
      </c>
      <c r="E245" s="198">
        <v>20</v>
      </c>
      <c r="F245" s="202"/>
      <c r="G245" s="202"/>
      <c r="H245" s="198">
        <f>SUM(Tabla1321124692321[[#This Row],[PRIMER TRIMESTRE]:[CUARTO TRIMESTRE]])</f>
        <v>50</v>
      </c>
      <c r="I245" s="201">
        <v>1170</v>
      </c>
      <c r="J245" s="199">
        <f>Tabla1321124692321[[#This Row],[PRECIO UNITARIO ESTIMADO]]*Tabla1321124692321[[#This Row],[CANTIDAD TOTAL]]</f>
        <v>58500</v>
      </c>
      <c r="K245" s="200"/>
      <c r="L245" s="187"/>
      <c r="M245" s="187"/>
      <c r="N245" s="187"/>
    </row>
    <row r="246" spans="1:14" s="195" customFormat="1" ht="15.75" customHeight="1" x14ac:dyDescent="0.35">
      <c r="A246" s="187" t="s">
        <v>18</v>
      </c>
      <c r="B246" s="187" t="s">
        <v>176</v>
      </c>
      <c r="C246" s="196" t="s">
        <v>43</v>
      </c>
      <c r="D246" s="203">
        <v>30</v>
      </c>
      <c r="E246" s="198">
        <v>20</v>
      </c>
      <c r="F246" s="202"/>
      <c r="G246" s="202"/>
      <c r="H246" s="198">
        <f>SUM(Tabla1321124692321[[#This Row],[PRIMER TRIMESTRE]:[CUARTO TRIMESTRE]])</f>
        <v>50</v>
      </c>
      <c r="I246" s="201">
        <v>1250</v>
      </c>
      <c r="J246" s="199">
        <f>Tabla1321124692321[[#This Row],[PRECIO UNITARIO ESTIMADO]]*Tabla1321124692321[[#This Row],[CANTIDAD TOTAL]]</f>
        <v>62500</v>
      </c>
      <c r="K246" s="200"/>
      <c r="L246" s="187"/>
      <c r="M246" s="187"/>
      <c r="N246" s="187"/>
    </row>
    <row r="247" spans="1:14" s="195" customFormat="1" ht="15.75" customHeight="1" x14ac:dyDescent="0.35">
      <c r="A247" s="187" t="s">
        <v>18</v>
      </c>
      <c r="B247" s="187" t="s">
        <v>177</v>
      </c>
      <c r="C247" s="196" t="s">
        <v>43</v>
      </c>
      <c r="D247" s="203">
        <v>30</v>
      </c>
      <c r="E247" s="198">
        <v>20</v>
      </c>
      <c r="F247" s="202"/>
      <c r="G247" s="202"/>
      <c r="H247" s="198">
        <f>SUM(Tabla1321124692321[[#This Row],[PRIMER TRIMESTRE]:[CUARTO TRIMESTRE]])</f>
        <v>50</v>
      </c>
      <c r="I247" s="201">
        <v>1358</v>
      </c>
      <c r="J247" s="199">
        <f>Tabla1321124692321[[#This Row],[PRECIO UNITARIO ESTIMADO]]*Tabla1321124692321[[#This Row],[CANTIDAD TOTAL]]</f>
        <v>67900</v>
      </c>
      <c r="K247" s="200"/>
      <c r="L247" s="187"/>
      <c r="M247" s="187"/>
      <c r="N247" s="187"/>
    </row>
    <row r="248" spans="1:14" s="195" customFormat="1" ht="15.75" customHeight="1" x14ac:dyDescent="0.35">
      <c r="A248" s="187" t="s">
        <v>18</v>
      </c>
      <c r="B248" s="187" t="s">
        <v>178</v>
      </c>
      <c r="C248" s="196" t="s">
        <v>43</v>
      </c>
      <c r="D248" s="203">
        <v>30</v>
      </c>
      <c r="E248" s="198">
        <v>20</v>
      </c>
      <c r="F248" s="202"/>
      <c r="G248" s="202"/>
      <c r="H248" s="198">
        <f>SUM(Tabla1321124692321[[#This Row],[PRIMER TRIMESTRE]:[CUARTO TRIMESTRE]])</f>
        <v>50</v>
      </c>
      <c r="I248" s="201">
        <v>2150</v>
      </c>
      <c r="J248" s="199">
        <f>Tabla1321124692321[[#This Row],[PRECIO UNITARIO ESTIMADO]]*Tabla1321124692321[[#This Row],[CANTIDAD TOTAL]]</f>
        <v>107500</v>
      </c>
      <c r="K248" s="200"/>
      <c r="L248" s="187"/>
      <c r="M248" s="187"/>
      <c r="N248" s="187"/>
    </row>
    <row r="249" spans="1:14" s="195" customFormat="1" ht="15.75" customHeight="1" x14ac:dyDescent="0.35">
      <c r="A249" s="187" t="s">
        <v>18</v>
      </c>
      <c r="B249" s="187" t="s">
        <v>179</v>
      </c>
      <c r="C249" s="196" t="s">
        <v>43</v>
      </c>
      <c r="D249" s="198">
        <v>300</v>
      </c>
      <c r="E249" s="203"/>
      <c r="F249" s="198"/>
      <c r="G249" s="198"/>
      <c r="H249" s="198">
        <f>SUM(Tabla1321124692321[[#This Row],[PRIMER TRIMESTRE]:[CUARTO TRIMESTRE]])</f>
        <v>300</v>
      </c>
      <c r="I249" s="201">
        <v>828</v>
      </c>
      <c r="J249" s="199">
        <f>Tabla1321124692321[[#This Row],[PRECIO UNITARIO ESTIMADO]]*Tabla1321124692321[[#This Row],[CANTIDAD TOTAL]]</f>
        <v>248400</v>
      </c>
      <c r="K249" s="200"/>
      <c r="L249" s="187"/>
      <c r="M249" s="187"/>
      <c r="N249" s="187"/>
    </row>
    <row r="250" spans="1:14" s="195" customFormat="1" ht="15.75" customHeight="1" x14ac:dyDescent="0.35">
      <c r="A250" s="187" t="s">
        <v>18</v>
      </c>
      <c r="B250" s="187" t="s">
        <v>180</v>
      </c>
      <c r="C250" s="196" t="s">
        <v>43</v>
      </c>
      <c r="D250" s="198">
        <v>300</v>
      </c>
      <c r="E250" s="203"/>
      <c r="F250" s="198"/>
      <c r="G250" s="198"/>
      <c r="H250" s="198">
        <f>SUM(Tabla1321124692321[[#This Row],[PRIMER TRIMESTRE]:[CUARTO TRIMESTRE]])</f>
        <v>300</v>
      </c>
      <c r="I250" s="201">
        <v>1234</v>
      </c>
      <c r="J250" s="199">
        <f>Tabla1321124692321[[#This Row],[PRECIO UNITARIO ESTIMADO]]*Tabla1321124692321[[#This Row],[CANTIDAD TOTAL]]</f>
        <v>370200</v>
      </c>
      <c r="K250" s="200"/>
      <c r="L250" s="187"/>
      <c r="M250" s="187"/>
      <c r="N250" s="187"/>
    </row>
    <row r="251" spans="1:14" s="195" customFormat="1" ht="15.75" customHeight="1" x14ac:dyDescent="0.35">
      <c r="A251" s="187" t="s">
        <v>18</v>
      </c>
      <c r="B251" s="187" t="s">
        <v>181</v>
      </c>
      <c r="C251" s="196" t="s">
        <v>43</v>
      </c>
      <c r="D251" s="198">
        <v>300</v>
      </c>
      <c r="E251" s="203"/>
      <c r="F251" s="198"/>
      <c r="G251" s="198"/>
      <c r="H251" s="198">
        <f>SUM(Tabla1321124692321[[#This Row],[PRIMER TRIMESTRE]:[CUARTO TRIMESTRE]])</f>
        <v>300</v>
      </c>
      <c r="I251" s="201">
        <v>1343</v>
      </c>
      <c r="J251" s="199">
        <f>Tabla1321124692321[[#This Row],[PRECIO UNITARIO ESTIMADO]]*Tabla1321124692321[[#This Row],[CANTIDAD TOTAL]]</f>
        <v>402900</v>
      </c>
      <c r="K251" s="200"/>
      <c r="L251" s="187"/>
      <c r="M251" s="187"/>
      <c r="N251" s="187"/>
    </row>
    <row r="252" spans="1:14" s="195" customFormat="1" ht="15.75" customHeight="1" x14ac:dyDescent="0.35">
      <c r="A252" s="187" t="s">
        <v>18</v>
      </c>
      <c r="B252" s="187" t="s">
        <v>182</v>
      </c>
      <c r="C252" s="196" t="s">
        <v>43</v>
      </c>
      <c r="D252" s="198">
        <v>230</v>
      </c>
      <c r="E252" s="203"/>
      <c r="F252" s="198"/>
      <c r="G252" s="198"/>
      <c r="H252" s="198">
        <f>SUM(Tabla1321124692321[[#This Row],[PRIMER TRIMESTRE]:[CUARTO TRIMESTRE]])</f>
        <v>230</v>
      </c>
      <c r="I252" s="201">
        <v>2189</v>
      </c>
      <c r="J252" s="199">
        <f>Tabla1321124692321[[#This Row],[PRECIO UNITARIO ESTIMADO]]*Tabla1321124692321[[#This Row],[CANTIDAD TOTAL]]</f>
        <v>503470</v>
      </c>
      <c r="K252" s="200"/>
      <c r="L252" s="187"/>
      <c r="M252" s="187"/>
      <c r="N252" s="187"/>
    </row>
    <row r="253" spans="1:14" s="195" customFormat="1" ht="15.75" customHeight="1" x14ac:dyDescent="0.35">
      <c r="A253" s="187" t="s">
        <v>18</v>
      </c>
      <c r="B253" s="187" t="s">
        <v>183</v>
      </c>
      <c r="C253" s="196" t="s">
        <v>43</v>
      </c>
      <c r="D253" s="198">
        <v>220</v>
      </c>
      <c r="E253" s="203"/>
      <c r="F253" s="198"/>
      <c r="G253" s="198"/>
      <c r="H253" s="198">
        <f>SUM(Tabla1321124692321[[#This Row],[PRIMER TRIMESTRE]:[CUARTO TRIMESTRE]])</f>
        <v>220</v>
      </c>
      <c r="I253" s="201">
        <v>2517</v>
      </c>
      <c r="J253" s="199">
        <f>Tabla1321124692321[[#This Row],[PRECIO UNITARIO ESTIMADO]]*Tabla1321124692321[[#This Row],[CANTIDAD TOTAL]]</f>
        <v>553740</v>
      </c>
      <c r="K253" s="200"/>
      <c r="L253" s="187"/>
      <c r="M253" s="187"/>
      <c r="N253" s="187"/>
    </row>
    <row r="254" spans="1:14" s="195" customFormat="1" ht="15.75" customHeight="1" x14ac:dyDescent="0.35">
      <c r="A254" s="187" t="s">
        <v>18</v>
      </c>
      <c r="B254" s="185" t="s">
        <v>184</v>
      </c>
      <c r="C254" s="196" t="s">
        <v>43</v>
      </c>
      <c r="D254" s="198">
        <v>20</v>
      </c>
      <c r="E254" s="203"/>
      <c r="F254" s="198"/>
      <c r="G254" s="198"/>
      <c r="H254" s="198">
        <f>SUM(Tabla1321124692321[[#This Row],[PRIMER TRIMESTRE]:[CUARTO TRIMESTRE]])</f>
        <v>20</v>
      </c>
      <c r="I254" s="201">
        <v>2947</v>
      </c>
      <c r="J254" s="199">
        <f>Tabla1321124692321[[#This Row],[PRECIO UNITARIO ESTIMADO]]*Tabla1321124692321[[#This Row],[CANTIDAD TOTAL]]</f>
        <v>58940</v>
      </c>
      <c r="K254" s="200"/>
      <c r="L254" s="187"/>
      <c r="M254" s="187"/>
      <c r="N254" s="187"/>
    </row>
    <row r="255" spans="1:14" s="195" customFormat="1" ht="15.75" customHeight="1" x14ac:dyDescent="0.35">
      <c r="A255" s="187" t="s">
        <v>18</v>
      </c>
      <c r="B255" s="187" t="s">
        <v>185</v>
      </c>
      <c r="C255" s="196" t="s">
        <v>43</v>
      </c>
      <c r="D255" s="198">
        <v>50</v>
      </c>
      <c r="E255" s="203"/>
      <c r="F255" s="198"/>
      <c r="G255" s="198"/>
      <c r="H255" s="198">
        <f>SUM(Tabla1321124692321[[#This Row],[PRIMER TRIMESTRE]:[CUARTO TRIMESTRE]])</f>
        <v>50</v>
      </c>
      <c r="I255" s="201">
        <v>3105</v>
      </c>
      <c r="J255" s="199">
        <f>Tabla1321124692321[[#This Row],[PRECIO UNITARIO ESTIMADO]]*Tabla1321124692321[[#This Row],[CANTIDAD TOTAL]]</f>
        <v>155250</v>
      </c>
      <c r="K255" s="200"/>
      <c r="L255" s="187"/>
      <c r="M255" s="187"/>
      <c r="N255" s="187"/>
    </row>
    <row r="256" spans="1:14" s="195" customFormat="1" ht="15.75" customHeight="1" x14ac:dyDescent="0.35">
      <c r="A256" s="187" t="s">
        <v>18</v>
      </c>
      <c r="B256" s="187" t="s">
        <v>186</v>
      </c>
      <c r="C256" s="196" t="s">
        <v>43</v>
      </c>
      <c r="D256" s="198">
        <v>50</v>
      </c>
      <c r="E256" s="203"/>
      <c r="F256" s="198"/>
      <c r="G256" s="198"/>
      <c r="H256" s="198">
        <f>SUM(Tabla1321124692321[[#This Row],[PRIMER TRIMESTRE]:[CUARTO TRIMESTRE]])</f>
        <v>50</v>
      </c>
      <c r="I256" s="201">
        <v>3964.7999999999997</v>
      </c>
      <c r="J256" s="199">
        <f>Tabla1321124692321[[#This Row],[PRECIO UNITARIO ESTIMADO]]*Tabla1321124692321[[#This Row],[CANTIDAD TOTAL]]</f>
        <v>198240</v>
      </c>
      <c r="K256" s="200"/>
      <c r="L256" s="187"/>
      <c r="M256" s="187"/>
      <c r="N256" s="187"/>
    </row>
    <row r="257" spans="1:16" s="195" customFormat="1" ht="15.75" customHeight="1" x14ac:dyDescent="0.35">
      <c r="A257" s="187" t="s">
        <v>18</v>
      </c>
      <c r="B257" s="187" t="s">
        <v>187</v>
      </c>
      <c r="C257" s="196" t="s">
        <v>43</v>
      </c>
      <c r="D257" s="198">
        <v>20</v>
      </c>
      <c r="E257" s="203"/>
      <c r="F257" s="198"/>
      <c r="G257" s="198"/>
      <c r="H257" s="198">
        <f>SUM(Tabla1321124692321[[#This Row],[PRIMER TRIMESTRE]:[CUARTO TRIMESTRE]])</f>
        <v>20</v>
      </c>
      <c r="I257" s="201">
        <v>6593.2</v>
      </c>
      <c r="J257" s="199">
        <f>Tabla1321124692321[[#This Row],[PRECIO UNITARIO ESTIMADO]]*Tabla1321124692321[[#This Row],[CANTIDAD TOTAL]]</f>
        <v>131864</v>
      </c>
      <c r="K257" s="200"/>
      <c r="L257" s="187"/>
      <c r="M257" s="187"/>
      <c r="N257" s="187"/>
    </row>
    <row r="258" spans="1:16" s="187" customFormat="1" x14ac:dyDescent="0.35">
      <c r="A258" s="187" t="s">
        <v>18</v>
      </c>
      <c r="B258" s="187" t="s">
        <v>188</v>
      </c>
      <c r="C258" s="196" t="s">
        <v>43</v>
      </c>
      <c r="D258" s="198">
        <v>20</v>
      </c>
      <c r="E258" s="203"/>
      <c r="F258" s="198"/>
      <c r="G258" s="198"/>
      <c r="H258" s="198">
        <f>SUM(Tabla1321124692321[[#This Row],[PRIMER TRIMESTRE]:[CUARTO TRIMESTRE]])</f>
        <v>20</v>
      </c>
      <c r="I258" s="201">
        <v>9971</v>
      </c>
      <c r="J258" s="199">
        <f>Tabla1321124692321[[#This Row],[PRECIO UNITARIO ESTIMADO]]*Tabla1321124692321[[#This Row],[CANTIDAD TOTAL]]</f>
        <v>199420</v>
      </c>
      <c r="K258" s="200"/>
      <c r="O258" s="185"/>
      <c r="P258" s="185"/>
    </row>
    <row r="259" spans="1:16" s="46" customFormat="1" ht="46.5" customHeight="1" x14ac:dyDescent="0.35">
      <c r="A259" s="41" t="s">
        <v>18</v>
      </c>
      <c r="B259" s="41" t="s">
        <v>216</v>
      </c>
      <c r="C259" s="40" t="s">
        <v>43</v>
      </c>
      <c r="D259" s="73"/>
      <c r="E259" s="5">
        <v>50</v>
      </c>
      <c r="F259" s="5"/>
      <c r="G259" s="5"/>
      <c r="H259" s="5">
        <f>SUM(Tabla1321124692321[[#This Row],[PRIMER TRIMESTRE]:[CUARTO TRIMESTRE]])</f>
        <v>50</v>
      </c>
      <c r="I259" s="3">
        <v>11506</v>
      </c>
      <c r="J259" s="44">
        <f>Tabla1321124692321[[#This Row],[PRECIO UNITARIO ESTIMADO]]*Tabla1321124692321[[#This Row],[CANTIDAD TOTAL]]</f>
        <v>575300</v>
      </c>
      <c r="K259" s="45"/>
      <c r="L259" s="41"/>
      <c r="M259" s="41"/>
      <c r="N259" s="41"/>
    </row>
    <row r="260" spans="1:16" s="46" customFormat="1" ht="46.5" customHeight="1" x14ac:dyDescent="0.35">
      <c r="A260" s="41" t="s">
        <v>18</v>
      </c>
      <c r="B260" s="41" t="s">
        <v>217</v>
      </c>
      <c r="C260" s="40" t="s">
        <v>43</v>
      </c>
      <c r="D260" s="73"/>
      <c r="E260" s="5">
        <v>50</v>
      </c>
      <c r="F260" s="5"/>
      <c r="G260" s="5"/>
      <c r="H260" s="5">
        <f>SUM(Tabla1321124692321[[#This Row],[PRIMER TRIMESTRE]:[CUARTO TRIMESTRE]])</f>
        <v>50</v>
      </c>
      <c r="I260" s="3">
        <v>13800</v>
      </c>
      <c r="J260" s="44">
        <f>Tabla1321124692321[[#This Row],[PRECIO UNITARIO ESTIMADO]]*Tabla1321124692321[[#This Row],[CANTIDAD TOTAL]]</f>
        <v>690000</v>
      </c>
      <c r="K260" s="45"/>
      <c r="L260" s="41"/>
      <c r="M260" s="41"/>
      <c r="N260" s="41"/>
    </row>
    <row r="261" spans="1:16" s="46" customFormat="1" ht="46.5" customHeight="1" x14ac:dyDescent="0.35">
      <c r="A261" s="41" t="s">
        <v>18</v>
      </c>
      <c r="B261" s="41" t="s">
        <v>218</v>
      </c>
      <c r="C261" s="40" t="s">
        <v>43</v>
      </c>
      <c r="D261" s="73"/>
      <c r="E261" s="5">
        <v>50</v>
      </c>
      <c r="F261" s="5"/>
      <c r="G261" s="5"/>
      <c r="H261" s="5">
        <f>SUM(Tabla1321124692321[[#This Row],[PRIMER TRIMESTRE]:[CUARTO TRIMESTRE]])</f>
        <v>50</v>
      </c>
      <c r="I261" s="3">
        <v>18000</v>
      </c>
      <c r="J261" s="44">
        <f>Tabla1321124692321[[#This Row],[PRECIO UNITARIO ESTIMADO]]*Tabla1321124692321[[#This Row],[CANTIDAD TOTAL]]</f>
        <v>900000</v>
      </c>
      <c r="K261" s="45"/>
      <c r="L261" s="41"/>
      <c r="M261" s="41"/>
      <c r="N261" s="41"/>
    </row>
    <row r="262" spans="1:16" s="46" customFormat="1" ht="46.5" customHeight="1" x14ac:dyDescent="0.35">
      <c r="A262" s="41" t="s">
        <v>18</v>
      </c>
      <c r="B262" s="41" t="s">
        <v>219</v>
      </c>
      <c r="C262" s="40" t="s">
        <v>43</v>
      </c>
      <c r="D262" s="73"/>
      <c r="E262" s="5">
        <v>30</v>
      </c>
      <c r="F262" s="5"/>
      <c r="G262" s="5"/>
      <c r="H262" s="5">
        <f>SUM(Tabla1321124692321[[#This Row],[PRIMER TRIMESTRE]:[CUARTO TRIMESTRE]])</f>
        <v>30</v>
      </c>
      <c r="I262" s="3">
        <v>26904</v>
      </c>
      <c r="J262" s="44">
        <f>Tabla1321124692321[[#This Row],[PRECIO UNITARIO ESTIMADO]]*Tabla1321124692321[[#This Row],[CANTIDAD TOTAL]]</f>
        <v>807120</v>
      </c>
      <c r="K262" s="45"/>
      <c r="L262" s="41"/>
      <c r="M262" s="41"/>
      <c r="N262" s="41"/>
    </row>
    <row r="263" spans="1:16" s="46" customFormat="1" ht="46.5" customHeight="1" x14ac:dyDescent="0.35">
      <c r="A263" s="41" t="s">
        <v>18</v>
      </c>
      <c r="B263" s="41" t="s">
        <v>220</v>
      </c>
      <c r="C263" s="40" t="s">
        <v>43</v>
      </c>
      <c r="D263" s="73"/>
      <c r="E263" s="5">
        <v>20</v>
      </c>
      <c r="F263" s="5"/>
      <c r="G263" s="5"/>
      <c r="H263" s="5">
        <f>SUM(Tabla1321124692321[[#This Row],[PRIMER TRIMESTRE]:[CUARTO TRIMESTRE]])</f>
        <v>20</v>
      </c>
      <c r="I263" s="3">
        <v>30252</v>
      </c>
      <c r="J263" s="44">
        <f>Tabla1321124692321[[#This Row],[PRECIO UNITARIO ESTIMADO]]*Tabla1321124692321[[#This Row],[CANTIDAD TOTAL]]</f>
        <v>605040</v>
      </c>
      <c r="K263" s="45"/>
      <c r="L263" s="41"/>
      <c r="M263" s="41"/>
      <c r="N263" s="41"/>
    </row>
    <row r="264" spans="1:16" s="46" customFormat="1" ht="46.5" customHeight="1" x14ac:dyDescent="0.35">
      <c r="A264" s="41" t="s">
        <v>18</v>
      </c>
      <c r="B264" s="41" t="s">
        <v>221</v>
      </c>
      <c r="C264" s="40" t="s">
        <v>43</v>
      </c>
      <c r="D264" s="73"/>
      <c r="E264" s="5">
        <v>4</v>
      </c>
      <c r="F264" s="5"/>
      <c r="G264" s="5"/>
      <c r="H264" s="5">
        <f>SUM(Tabla1321124692321[[#This Row],[PRIMER TRIMESTRE]:[CUARTO TRIMESTRE]])</f>
        <v>4</v>
      </c>
      <c r="I264" s="3">
        <v>66670</v>
      </c>
      <c r="J264" s="44">
        <f>Tabla1321124692321[[#This Row],[PRECIO UNITARIO ESTIMADO]]*Tabla1321124692321[[#This Row],[CANTIDAD TOTAL]]</f>
        <v>266680</v>
      </c>
      <c r="K264" s="45"/>
      <c r="L264" s="41"/>
      <c r="M264" s="41"/>
      <c r="N264" s="41"/>
    </row>
    <row r="265" spans="1:16" s="46" customFormat="1" ht="46.5" customHeight="1" x14ac:dyDescent="0.35">
      <c r="A265" s="41" t="s">
        <v>18</v>
      </c>
      <c r="B265" s="41" t="s">
        <v>222</v>
      </c>
      <c r="C265" s="40" t="s">
        <v>43</v>
      </c>
      <c r="D265" s="73"/>
      <c r="E265" s="5">
        <v>5</v>
      </c>
      <c r="F265" s="5"/>
      <c r="G265" s="5"/>
      <c r="H265" s="5">
        <f>SUM(Tabla1321124692321[[#This Row],[PRIMER TRIMESTRE]:[CUARTO TRIMESTRE]])</f>
        <v>5</v>
      </c>
      <c r="I265" s="3">
        <v>95998</v>
      </c>
      <c r="J265" s="44">
        <f>Tabla1321124692321[[#This Row],[PRECIO UNITARIO ESTIMADO]]*Tabla1321124692321[[#This Row],[CANTIDAD TOTAL]]</f>
        <v>479990</v>
      </c>
      <c r="K265" s="45"/>
      <c r="L265" s="41"/>
      <c r="M265" s="41"/>
      <c r="N265" s="41"/>
    </row>
    <row r="266" spans="1:16" s="46" customFormat="1" ht="50" customHeight="1" x14ac:dyDescent="0.35">
      <c r="A266" s="41" t="s">
        <v>18</v>
      </c>
      <c r="B266" s="41" t="s">
        <v>223</v>
      </c>
      <c r="C266" s="40" t="s">
        <v>43</v>
      </c>
      <c r="D266" s="73"/>
      <c r="E266" s="5">
        <v>5</v>
      </c>
      <c r="F266" s="5"/>
      <c r="G266" s="5"/>
      <c r="H266" s="5">
        <f>SUM(Tabla1321124692321[[#This Row],[PRIMER TRIMESTRE]:[CUARTO TRIMESTRE]])</f>
        <v>5</v>
      </c>
      <c r="I266" s="3">
        <v>195000</v>
      </c>
      <c r="J266" s="44">
        <f>Tabla1321124692321[[#This Row],[PRECIO UNITARIO ESTIMADO]]*Tabla1321124692321[[#This Row],[CANTIDAD TOTAL]]</f>
        <v>975000</v>
      </c>
      <c r="K266" s="45"/>
      <c r="L266" s="41"/>
      <c r="M266" s="41"/>
      <c r="N266" s="41"/>
    </row>
    <row r="267" spans="1:16" s="46" customFormat="1" ht="15.75" customHeight="1" x14ac:dyDescent="0.35">
      <c r="A267" s="41" t="s">
        <v>18</v>
      </c>
      <c r="B267" s="41" t="s">
        <v>224</v>
      </c>
      <c r="C267" s="40" t="s">
        <v>43</v>
      </c>
      <c r="D267" s="73">
        <v>350</v>
      </c>
      <c r="E267" s="5">
        <v>150</v>
      </c>
      <c r="F267" s="5"/>
      <c r="G267" s="5"/>
      <c r="H267" s="5">
        <f>SUM(Tabla1321124692321[[#This Row],[PRIMER TRIMESTRE]:[CUARTO TRIMESTRE]])</f>
        <v>500</v>
      </c>
      <c r="I267" s="3">
        <v>70</v>
      </c>
      <c r="J267" s="44">
        <f>Tabla1321124692321[[#This Row],[PRECIO UNITARIO ESTIMADO]]*Tabla1321124692321[[#This Row],[CANTIDAD TOTAL]]</f>
        <v>35000</v>
      </c>
      <c r="K267" s="45"/>
      <c r="L267" s="41"/>
      <c r="M267" s="41"/>
      <c r="N267" s="41"/>
    </row>
    <row r="268" spans="1:16" s="46" customFormat="1" ht="15.75" customHeight="1" x14ac:dyDescent="0.35">
      <c r="A268" s="41" t="s">
        <v>18</v>
      </c>
      <c r="B268" s="41" t="s">
        <v>225</v>
      </c>
      <c r="C268" s="40" t="s">
        <v>43</v>
      </c>
      <c r="D268" s="73">
        <v>350</v>
      </c>
      <c r="E268" s="191">
        <v>150</v>
      </c>
      <c r="F268" s="5"/>
      <c r="G268" s="5"/>
      <c r="H268" s="5">
        <f>SUM(Tabla1321124692321[[#This Row],[PRIMER TRIMESTRE]:[CUARTO TRIMESTRE]])</f>
        <v>500</v>
      </c>
      <c r="I268" s="3">
        <v>11.82</v>
      </c>
      <c r="J268" s="44">
        <f>Tabla1321124692321[[#This Row],[PRECIO UNITARIO ESTIMADO]]*Tabla1321124692321[[#This Row],[CANTIDAD TOTAL]]</f>
        <v>5910</v>
      </c>
      <c r="K268" s="45"/>
      <c r="L268" s="41"/>
      <c r="M268" s="41"/>
      <c r="N268" s="41"/>
    </row>
    <row r="269" spans="1:16" s="46" customFormat="1" ht="15.75" customHeight="1" x14ac:dyDescent="0.35">
      <c r="A269" s="41" t="s">
        <v>18</v>
      </c>
      <c r="B269" s="41" t="s">
        <v>226</v>
      </c>
      <c r="C269" s="40" t="s">
        <v>43</v>
      </c>
      <c r="D269" s="73">
        <v>150</v>
      </c>
      <c r="E269" s="5">
        <v>150</v>
      </c>
      <c r="F269" s="5"/>
      <c r="G269" s="5"/>
      <c r="H269" s="5">
        <f>SUM(Tabla1321124692321[[#This Row],[PRIMER TRIMESTRE]:[CUARTO TRIMESTRE]])</f>
        <v>300</v>
      </c>
      <c r="I269" s="3">
        <v>19.079999999999998</v>
      </c>
      <c r="J269" s="44">
        <f>Tabla1321124692321[[#This Row],[PRECIO UNITARIO ESTIMADO]]*Tabla1321124692321[[#This Row],[CANTIDAD TOTAL]]</f>
        <v>5723.9999999999991</v>
      </c>
      <c r="K269" s="45"/>
      <c r="L269" s="41"/>
      <c r="M269" s="41"/>
      <c r="N269" s="41"/>
    </row>
    <row r="270" spans="1:16" s="46" customFormat="1" ht="15.75" customHeight="1" x14ac:dyDescent="0.35">
      <c r="A270" s="41" t="s">
        <v>18</v>
      </c>
      <c r="B270" s="41" t="s">
        <v>314</v>
      </c>
      <c r="C270" s="40" t="s">
        <v>43</v>
      </c>
      <c r="D270" s="5">
        <v>100</v>
      </c>
      <c r="E270" s="73"/>
      <c r="F270" s="5"/>
      <c r="G270" s="5"/>
      <c r="H270" s="5">
        <f>SUM(Tabla1321124692321[[#This Row],[PRIMER TRIMESTRE]:[CUARTO TRIMESTRE]])</f>
        <v>100</v>
      </c>
      <c r="I270" s="3">
        <v>12</v>
      </c>
      <c r="J270" s="44">
        <f>Tabla1321124692321[[#This Row],[PRECIO UNITARIO ESTIMADO]]*Tabla1321124692321[[#This Row],[CANTIDAD TOTAL]]</f>
        <v>1200</v>
      </c>
      <c r="K270" s="45"/>
      <c r="L270" s="41"/>
      <c r="M270" s="41"/>
      <c r="N270" s="40"/>
    </row>
    <row r="271" spans="1:16" s="46" customFormat="1" ht="15.75" customHeight="1" x14ac:dyDescent="0.35">
      <c r="A271" s="41" t="s">
        <v>18</v>
      </c>
      <c r="B271" s="41" t="s">
        <v>227</v>
      </c>
      <c r="C271" s="40" t="s">
        <v>43</v>
      </c>
      <c r="D271" s="73">
        <v>300</v>
      </c>
      <c r="E271" s="5">
        <v>50</v>
      </c>
      <c r="F271" s="5"/>
      <c r="G271" s="5"/>
      <c r="H271" s="5">
        <f>SUM(Tabla1321124692321[[#This Row],[PRIMER TRIMESTRE]:[CUARTO TRIMESTRE]])</f>
        <v>350</v>
      </c>
      <c r="I271" s="3">
        <v>105</v>
      </c>
      <c r="J271" s="44">
        <f>Tabla1321124692321[[#This Row],[PRECIO UNITARIO ESTIMADO]]*Tabla1321124692321[[#This Row],[CANTIDAD TOTAL]]</f>
        <v>36750</v>
      </c>
      <c r="K271" s="45"/>
      <c r="L271" s="41"/>
      <c r="M271" s="41"/>
      <c r="N271" s="41"/>
    </row>
    <row r="272" spans="1:16" s="46" customFormat="1" ht="15.75" customHeight="1" x14ac:dyDescent="0.35">
      <c r="A272" s="41" t="s">
        <v>18</v>
      </c>
      <c r="B272" s="41" t="s">
        <v>228</v>
      </c>
      <c r="C272" s="40" t="s">
        <v>43</v>
      </c>
      <c r="D272" s="73">
        <v>250</v>
      </c>
      <c r="E272" s="5">
        <v>90</v>
      </c>
      <c r="F272" s="5"/>
      <c r="G272" s="5"/>
      <c r="H272" s="5">
        <f>SUM(Tabla1321124692321[[#This Row],[PRIMER TRIMESTRE]:[CUARTO TRIMESTRE]])</f>
        <v>340</v>
      </c>
      <c r="I272" s="3">
        <v>282</v>
      </c>
      <c r="J272" s="44">
        <f>Tabla1321124692321[[#This Row],[PRECIO UNITARIO ESTIMADO]]*Tabla1321124692321[[#This Row],[CANTIDAD TOTAL]]</f>
        <v>95880</v>
      </c>
      <c r="K272" s="45"/>
      <c r="L272" s="41"/>
      <c r="M272" s="41"/>
      <c r="N272" s="41"/>
    </row>
    <row r="273" spans="1:16" s="46" customFormat="1" ht="15.75" customHeight="1" x14ac:dyDescent="0.35">
      <c r="A273" s="41" t="s">
        <v>18</v>
      </c>
      <c r="B273" s="41" t="s">
        <v>229</v>
      </c>
      <c r="C273" s="40" t="s">
        <v>43</v>
      </c>
      <c r="D273" s="73">
        <v>275</v>
      </c>
      <c r="E273" s="5">
        <v>25</v>
      </c>
      <c r="F273" s="5"/>
      <c r="G273" s="5"/>
      <c r="H273" s="5">
        <f>SUM(Tabla1321124692321[[#This Row],[PRIMER TRIMESTRE]:[CUARTO TRIMESTRE]])</f>
        <v>300</v>
      </c>
      <c r="I273" s="3">
        <v>379</v>
      </c>
      <c r="J273" s="44">
        <f>Tabla1321124692321[[#This Row],[PRECIO UNITARIO ESTIMADO]]*Tabla1321124692321[[#This Row],[CANTIDAD TOTAL]]</f>
        <v>113700</v>
      </c>
      <c r="K273" s="45"/>
      <c r="L273" s="41"/>
      <c r="M273" s="41"/>
      <c r="N273" s="41"/>
    </row>
    <row r="274" spans="1:16" s="46" customFormat="1" ht="15.75" customHeight="1" x14ac:dyDescent="0.35">
      <c r="A274" s="41" t="s">
        <v>18</v>
      </c>
      <c r="B274" s="41" t="s">
        <v>230</v>
      </c>
      <c r="C274" s="40" t="s">
        <v>43</v>
      </c>
      <c r="D274" s="73"/>
      <c r="E274" s="5">
        <v>50</v>
      </c>
      <c r="F274" s="5"/>
      <c r="G274" s="5"/>
      <c r="H274" s="5">
        <f>SUM(Tabla1321124692321[[#This Row],[PRIMER TRIMESTRE]:[CUARTO TRIMESTRE]])</f>
        <v>50</v>
      </c>
      <c r="I274" s="3">
        <v>934</v>
      </c>
      <c r="J274" s="44">
        <f>Tabla1321124692321[[#This Row],[PRECIO UNITARIO ESTIMADO]]*Tabla1321124692321[[#This Row],[CANTIDAD TOTAL]]</f>
        <v>46700</v>
      </c>
      <c r="K274" s="45"/>
      <c r="L274" s="41"/>
      <c r="M274" s="41"/>
      <c r="N274" s="41"/>
    </row>
    <row r="275" spans="1:16" s="46" customFormat="1" ht="15.75" customHeight="1" x14ac:dyDescent="0.35">
      <c r="A275" s="41" t="s">
        <v>18</v>
      </c>
      <c r="B275" s="41" t="s">
        <v>231</v>
      </c>
      <c r="C275" s="40" t="s">
        <v>43</v>
      </c>
      <c r="D275" s="73"/>
      <c r="E275" s="5">
        <v>50</v>
      </c>
      <c r="F275" s="5"/>
      <c r="G275" s="5"/>
      <c r="H275" s="5">
        <f>SUM(Tabla1321124692321[[#This Row],[PRIMER TRIMESTRE]:[CUARTO TRIMESTRE]])</f>
        <v>50</v>
      </c>
      <c r="I275" s="3">
        <v>895</v>
      </c>
      <c r="J275" s="44">
        <f>Tabla1321124692321[[#This Row],[PRECIO UNITARIO ESTIMADO]]*Tabla1321124692321[[#This Row],[CANTIDAD TOTAL]]</f>
        <v>44750</v>
      </c>
      <c r="K275" s="45"/>
      <c r="L275" s="41"/>
      <c r="M275" s="41"/>
      <c r="N275" s="41"/>
    </row>
    <row r="276" spans="1:16" s="46" customFormat="1" ht="15.75" customHeight="1" x14ac:dyDescent="0.35">
      <c r="A276" s="41" t="s">
        <v>18</v>
      </c>
      <c r="B276" s="41" t="s">
        <v>232</v>
      </c>
      <c r="C276" s="40" t="s">
        <v>43</v>
      </c>
      <c r="D276" s="73"/>
      <c r="E276" s="5">
        <v>20</v>
      </c>
      <c r="F276" s="5"/>
      <c r="G276" s="5"/>
      <c r="H276" s="5">
        <f>SUM(Tabla1321124692321[[#This Row],[PRIMER TRIMESTRE]:[CUARTO TRIMESTRE]])</f>
        <v>20</v>
      </c>
      <c r="I276" s="3">
        <v>1770</v>
      </c>
      <c r="J276" s="44">
        <f>Tabla1321124692321[[#This Row],[PRECIO UNITARIO ESTIMADO]]*Tabla1321124692321[[#This Row],[CANTIDAD TOTAL]]</f>
        <v>35400</v>
      </c>
      <c r="K276" s="45"/>
      <c r="L276" s="41"/>
      <c r="M276" s="41"/>
      <c r="N276" s="41"/>
    </row>
    <row r="277" spans="1:16" s="46" customFormat="1" ht="15.75" customHeight="1" x14ac:dyDescent="0.35">
      <c r="A277" s="41" t="s">
        <v>18</v>
      </c>
      <c r="B277" s="41" t="s">
        <v>233</v>
      </c>
      <c r="C277" s="40" t="s">
        <v>43</v>
      </c>
      <c r="D277" s="73"/>
      <c r="E277" s="5">
        <v>20</v>
      </c>
      <c r="F277" s="5"/>
      <c r="G277" s="5"/>
      <c r="H277" s="5">
        <f>SUM(Tabla1321124692321[[#This Row],[PRIMER TRIMESTRE]:[CUARTO TRIMESTRE]])</f>
        <v>20</v>
      </c>
      <c r="I277" s="3">
        <v>2345</v>
      </c>
      <c r="J277" s="44">
        <f>Tabla1321124692321[[#This Row],[PRECIO UNITARIO ESTIMADO]]*Tabla1321124692321[[#This Row],[CANTIDAD TOTAL]]</f>
        <v>46900</v>
      </c>
      <c r="K277" s="45"/>
      <c r="L277" s="41"/>
      <c r="M277" s="41"/>
      <c r="N277" s="41"/>
    </row>
    <row r="278" spans="1:16" s="46" customFormat="1" ht="15.75" customHeight="1" x14ac:dyDescent="0.35">
      <c r="A278" s="41" t="s">
        <v>18</v>
      </c>
      <c r="B278" s="41" t="s">
        <v>234</v>
      </c>
      <c r="C278" s="40" t="s">
        <v>43</v>
      </c>
      <c r="D278" s="73"/>
      <c r="E278" s="5">
        <v>20</v>
      </c>
      <c r="F278" s="5"/>
      <c r="G278" s="5"/>
      <c r="H278" s="5">
        <f>SUM(Tabla1321124692321[[#This Row],[PRIMER TRIMESTRE]:[CUARTO TRIMESTRE]])</f>
        <v>20</v>
      </c>
      <c r="I278" s="3">
        <v>2950</v>
      </c>
      <c r="J278" s="44">
        <f>Tabla1321124692321[[#This Row],[PRECIO UNITARIO ESTIMADO]]*Tabla1321124692321[[#This Row],[CANTIDAD TOTAL]]</f>
        <v>59000</v>
      </c>
      <c r="K278" s="45"/>
      <c r="L278" s="41"/>
      <c r="M278" s="41"/>
      <c r="N278" s="41"/>
    </row>
    <row r="279" spans="1:16" s="46" customFormat="1" ht="15.75" customHeight="1" x14ac:dyDescent="0.35">
      <c r="A279" s="41" t="s">
        <v>18</v>
      </c>
      <c r="B279" s="41" t="s">
        <v>235</v>
      </c>
      <c r="C279" s="40" t="s">
        <v>43</v>
      </c>
      <c r="D279" s="73"/>
      <c r="E279" s="5">
        <v>20</v>
      </c>
      <c r="F279" s="5"/>
      <c r="G279" s="5"/>
      <c r="H279" s="5">
        <f>SUM(Tabla1321124692321[[#This Row],[PRIMER TRIMESTRE]:[CUARTO TRIMESTRE]])</f>
        <v>20</v>
      </c>
      <c r="I279" s="3">
        <v>4484</v>
      </c>
      <c r="J279" s="44">
        <f>Tabla1321124692321[[#This Row],[PRECIO UNITARIO ESTIMADO]]*Tabla1321124692321[[#This Row],[CANTIDAD TOTAL]]</f>
        <v>89680</v>
      </c>
      <c r="K279" s="45"/>
      <c r="L279" s="41"/>
      <c r="M279" s="41"/>
      <c r="N279" s="41"/>
    </row>
    <row r="280" spans="1:16" s="46" customFormat="1" ht="15.75" customHeight="1" x14ac:dyDescent="0.35">
      <c r="A280" s="41" t="s">
        <v>18</v>
      </c>
      <c r="B280" s="41" t="s">
        <v>236</v>
      </c>
      <c r="C280" s="40" t="s">
        <v>43</v>
      </c>
      <c r="D280" s="73"/>
      <c r="E280" s="5">
        <v>10</v>
      </c>
      <c r="G280" s="5"/>
      <c r="H280" s="5">
        <f>SUM(Tabla1321124692321[[#This Row],[PRIMER TRIMESTRE]:[CUARTO TRIMESTRE]])</f>
        <v>10</v>
      </c>
      <c r="I280" s="3">
        <v>3489</v>
      </c>
      <c r="J280" s="44">
        <f>Tabla1321124692321[[#This Row],[PRECIO UNITARIO ESTIMADO]]*Tabla1321124692321[[#This Row],[CANTIDAD TOTAL]]</f>
        <v>34890</v>
      </c>
      <c r="K280" s="45"/>
      <c r="L280" s="41"/>
      <c r="M280" s="41"/>
      <c r="N280" s="41"/>
    </row>
    <row r="281" spans="1:16" s="46" customFormat="1" ht="15.75" customHeight="1" x14ac:dyDescent="0.35">
      <c r="A281" s="41" t="s">
        <v>18</v>
      </c>
      <c r="B281" s="41" t="s">
        <v>237</v>
      </c>
      <c r="C281" s="40" t="s">
        <v>43</v>
      </c>
      <c r="D281" s="73"/>
      <c r="E281" s="5">
        <v>8</v>
      </c>
      <c r="G281" s="5"/>
      <c r="H281" s="5">
        <f>SUM(Tabla1321124692321[[#This Row],[PRIMER TRIMESTRE]:[CUARTO TRIMESTRE]])</f>
        <v>8</v>
      </c>
      <c r="I281" s="3">
        <v>3717</v>
      </c>
      <c r="J281" s="44">
        <f>Tabla1321124692321[[#This Row],[PRECIO UNITARIO ESTIMADO]]*Tabla1321124692321[[#This Row],[CANTIDAD TOTAL]]</f>
        <v>29736</v>
      </c>
      <c r="K281" s="45"/>
      <c r="L281" s="41"/>
      <c r="M281" s="41"/>
      <c r="N281" s="41"/>
    </row>
    <row r="282" spans="1:16" s="46" customFormat="1" ht="15.75" customHeight="1" x14ac:dyDescent="0.35">
      <c r="A282" s="41" t="s">
        <v>18</v>
      </c>
      <c r="B282" s="41" t="s">
        <v>238</v>
      </c>
      <c r="C282" s="40" t="s">
        <v>43</v>
      </c>
      <c r="D282" s="73"/>
      <c r="E282" s="5">
        <v>8</v>
      </c>
      <c r="G282" s="5"/>
      <c r="H282" s="5">
        <f>SUM(Tabla1321124692321[[#This Row],[PRIMER TRIMESTRE]:[CUARTO TRIMESTRE]])</f>
        <v>8</v>
      </c>
      <c r="I282" s="3">
        <v>5133</v>
      </c>
      <c r="J282" s="44">
        <f>Tabla1321124692321[[#This Row],[PRECIO UNITARIO ESTIMADO]]*Tabla1321124692321[[#This Row],[CANTIDAD TOTAL]]</f>
        <v>41064</v>
      </c>
      <c r="K282" s="45"/>
      <c r="L282" s="41"/>
      <c r="M282" s="41"/>
      <c r="N282" s="41"/>
    </row>
    <row r="283" spans="1:16" s="41" customFormat="1" x14ac:dyDescent="0.35">
      <c r="A283" s="41" t="s">
        <v>18</v>
      </c>
      <c r="B283" s="41" t="s">
        <v>239</v>
      </c>
      <c r="C283" s="40" t="s">
        <v>43</v>
      </c>
      <c r="D283" s="73"/>
      <c r="E283" s="5">
        <v>8</v>
      </c>
      <c r="F283" s="46"/>
      <c r="G283" s="5"/>
      <c r="H283" s="5">
        <f>SUM(Tabla1321124692321[[#This Row],[PRIMER TRIMESTRE]:[CUARTO TRIMESTRE]])</f>
        <v>8</v>
      </c>
      <c r="I283" s="3">
        <v>7127</v>
      </c>
      <c r="J283" s="44">
        <f>Tabla1321124692321[[#This Row],[PRECIO UNITARIO ESTIMADO]]*Tabla1321124692321[[#This Row],[CANTIDAD TOTAL]]</f>
        <v>57016</v>
      </c>
      <c r="K283" s="45"/>
      <c r="O283" s="7"/>
      <c r="P283" s="7"/>
    </row>
    <row r="284" spans="1:16" s="46" customFormat="1" ht="15.75" customHeight="1" x14ac:dyDescent="0.35">
      <c r="A284" s="8" t="s">
        <v>18</v>
      </c>
      <c r="B284" s="8"/>
      <c r="C284" s="9"/>
      <c r="D284" s="10"/>
      <c r="E284" s="10"/>
      <c r="F284" s="10"/>
      <c r="G284" s="10"/>
      <c r="H284" s="10"/>
      <c r="I284" s="11"/>
      <c r="J284" s="12"/>
      <c r="K284" s="13">
        <f>SUM(J215:J283)</f>
        <v>12431128</v>
      </c>
      <c r="L284" s="9"/>
      <c r="M284" s="9"/>
      <c r="N284" s="9"/>
    </row>
    <row r="285" spans="1:16" s="46" customFormat="1" ht="15.75" customHeight="1" x14ac:dyDescent="0.35">
      <c r="A285" s="14" t="s">
        <v>7</v>
      </c>
      <c r="B285" s="31" t="s">
        <v>240</v>
      </c>
      <c r="C285" s="42" t="s">
        <v>43</v>
      </c>
      <c r="D285" s="73"/>
      <c r="E285" s="32">
        <v>4</v>
      </c>
      <c r="F285" s="32"/>
      <c r="G285" s="32"/>
      <c r="H285" s="5">
        <f>SUM(Tabla1321124692321[[#This Row],[PRIMER TRIMESTRE]:[CUARTO TRIMESTRE]])</f>
        <v>4</v>
      </c>
      <c r="I285" s="3">
        <v>48000</v>
      </c>
      <c r="J285" s="44">
        <f>Tabla1321124692321[[#This Row],[PRECIO UNITARIO ESTIMADO]]*Tabla1321124692321[[#This Row],[CANTIDAD TOTAL]]</f>
        <v>192000</v>
      </c>
      <c r="K285" s="45"/>
      <c r="L285" s="41"/>
      <c r="M285" s="41"/>
      <c r="N285" s="40"/>
    </row>
    <row r="286" spans="1:16" s="41" customFormat="1" x14ac:dyDescent="0.35">
      <c r="A286" s="14" t="s">
        <v>7</v>
      </c>
      <c r="B286" s="31" t="s">
        <v>241</v>
      </c>
      <c r="C286" s="42" t="s">
        <v>43</v>
      </c>
      <c r="D286" s="73"/>
      <c r="E286" s="5">
        <v>4</v>
      </c>
      <c r="F286" s="5"/>
      <c r="G286" s="5"/>
      <c r="H286" s="5">
        <f>SUM(Tabla1321124692321[[#This Row],[PRIMER TRIMESTRE]:[CUARTO TRIMESTRE]])</f>
        <v>4</v>
      </c>
      <c r="I286" s="3">
        <v>28961.919999999998</v>
      </c>
      <c r="J286" s="44">
        <f>Tabla1321124692321[[#This Row],[PRECIO UNITARIO ESTIMADO]]*Tabla1321124692321[[#This Row],[CANTIDAD TOTAL]]</f>
        <v>115847.67999999999</v>
      </c>
      <c r="K286" s="45"/>
      <c r="O286" s="7"/>
      <c r="P286" s="7"/>
    </row>
    <row r="287" spans="1:16" s="184" customFormat="1" x14ac:dyDescent="0.35">
      <c r="A287" s="207" t="s">
        <v>7</v>
      </c>
      <c r="B287" s="204" t="s">
        <v>242</v>
      </c>
      <c r="C287" s="206" t="s">
        <v>43</v>
      </c>
      <c r="D287" s="73">
        <v>4</v>
      </c>
      <c r="E287" s="73"/>
      <c r="F287" s="73"/>
      <c r="G287" s="73"/>
      <c r="H287" s="191">
        <f>SUM(Tabla1321124692321[[#This Row],[PRIMER TRIMESTRE]:[CUARTO TRIMESTRE]])</f>
        <v>4</v>
      </c>
      <c r="I287" s="74">
        <v>48251.23</v>
      </c>
      <c r="J287" s="190">
        <f>Tabla1321124692321[[#This Row],[PRECIO UNITARIO ESTIMADO]]*Tabla1321124692321[[#This Row],[CANTIDAD TOTAL]]</f>
        <v>193004.92</v>
      </c>
      <c r="K287" s="76"/>
      <c r="L287" s="77"/>
      <c r="M287" s="77"/>
      <c r="N287" s="78"/>
      <c r="O287" s="7"/>
      <c r="P287" s="7"/>
    </row>
    <row r="288" spans="1:16" s="184" customFormat="1" x14ac:dyDescent="0.35">
      <c r="A288" s="207" t="s">
        <v>7</v>
      </c>
      <c r="B288" s="204" t="s">
        <v>243</v>
      </c>
      <c r="C288" s="206" t="s">
        <v>43</v>
      </c>
      <c r="D288" s="73">
        <v>4</v>
      </c>
      <c r="E288" s="73"/>
      <c r="F288" s="73"/>
      <c r="G288" s="73"/>
      <c r="H288" s="191">
        <f>SUM(Tabla1321124692321[[#This Row],[PRIMER TRIMESTRE]:[CUARTO TRIMESTRE]])</f>
        <v>4</v>
      </c>
      <c r="I288" s="74">
        <v>52738.12</v>
      </c>
      <c r="J288" s="190">
        <f>Tabla1321124692321[[#This Row],[PRECIO UNITARIO ESTIMADO]]*Tabla1321124692321[[#This Row],[CANTIDAD TOTAL]]</f>
        <v>210952.48</v>
      </c>
      <c r="K288" s="76"/>
      <c r="L288" s="77"/>
      <c r="M288" s="77"/>
      <c r="N288" s="78"/>
      <c r="O288" s="7"/>
      <c r="P288" s="7"/>
    </row>
    <row r="289" spans="1:16" s="184" customFormat="1" x14ac:dyDescent="0.35">
      <c r="A289" s="207" t="s">
        <v>7</v>
      </c>
      <c r="B289" s="204" t="s">
        <v>244</v>
      </c>
      <c r="C289" s="206" t="s">
        <v>43</v>
      </c>
      <c r="D289" s="73">
        <v>4</v>
      </c>
      <c r="E289" s="73"/>
      <c r="F289" s="73"/>
      <c r="G289" s="73"/>
      <c r="H289" s="191">
        <f>SUM(Tabla1321124692321[[#This Row],[PRIMER TRIMESTRE]:[CUARTO TRIMESTRE]])</f>
        <v>4</v>
      </c>
      <c r="I289" s="74">
        <v>45000</v>
      </c>
      <c r="J289" s="190">
        <f>Tabla1321124692321[[#This Row],[PRECIO UNITARIO ESTIMADO]]*Tabla1321124692321[[#This Row],[CANTIDAD TOTAL]]</f>
        <v>180000</v>
      </c>
      <c r="K289" s="76"/>
      <c r="L289" s="77"/>
      <c r="M289" s="77"/>
      <c r="N289" s="78"/>
      <c r="O289" s="7"/>
      <c r="P289" s="7"/>
    </row>
    <row r="290" spans="1:16" s="189" customFormat="1" x14ac:dyDescent="0.35">
      <c r="A290" s="208" t="s">
        <v>7</v>
      </c>
      <c r="B290" s="187" t="s">
        <v>420</v>
      </c>
      <c r="C290" s="209" t="s">
        <v>43</v>
      </c>
      <c r="D290" s="191">
        <v>2</v>
      </c>
      <c r="E290" s="193"/>
      <c r="F290" s="193"/>
      <c r="G290" s="193"/>
      <c r="H290" s="191">
        <f>SUM(Tabla1321124692321[[#This Row],[PRIMER TRIMESTRE]:[CUARTO TRIMESTRE]])</f>
        <v>2</v>
      </c>
      <c r="I290" s="210">
        <v>325000</v>
      </c>
      <c r="J290" s="190">
        <f>Tabla1321124692321[[#This Row],[PRECIO UNITARIO ESTIMADO]]*Tabla1321124692321[[#This Row],[CANTIDAD TOTAL]]</f>
        <v>650000</v>
      </c>
      <c r="K290" s="200"/>
      <c r="L290" s="208"/>
      <c r="M290" s="208"/>
      <c r="N290" s="209"/>
      <c r="P290" s="126"/>
    </row>
    <row r="291" spans="1:16" s="189" customFormat="1" x14ac:dyDescent="0.35">
      <c r="A291" s="208" t="s">
        <v>7</v>
      </c>
      <c r="B291" s="187" t="s">
        <v>421</v>
      </c>
      <c r="C291" s="209" t="s">
        <v>43</v>
      </c>
      <c r="D291" s="191">
        <v>2</v>
      </c>
      <c r="E291" s="193"/>
      <c r="F291" s="193"/>
      <c r="G291" s="193"/>
      <c r="H291" s="191">
        <f>SUM(Tabla1321124692321[[#This Row],[PRIMER TRIMESTRE]:[CUARTO TRIMESTRE]])</f>
        <v>2</v>
      </c>
      <c r="I291" s="210">
        <v>320000</v>
      </c>
      <c r="J291" s="190">
        <f>Tabla1321124692321[[#This Row],[PRECIO UNITARIO ESTIMADO]]*Tabla1321124692321[[#This Row],[CANTIDAD TOTAL]]</f>
        <v>640000</v>
      </c>
      <c r="K291" s="200"/>
      <c r="L291" s="208"/>
      <c r="M291" s="208"/>
      <c r="N291" s="209"/>
      <c r="P291" s="126"/>
    </row>
    <row r="292" spans="1:16" s="46" customFormat="1" ht="15.75" customHeight="1" x14ac:dyDescent="0.35">
      <c r="A292" s="8" t="s">
        <v>7</v>
      </c>
      <c r="B292" s="8"/>
      <c r="C292" s="9"/>
      <c r="D292" s="10"/>
      <c r="E292" s="10"/>
      <c r="F292" s="10"/>
      <c r="G292" s="10"/>
      <c r="H292" s="10"/>
      <c r="I292" s="11"/>
      <c r="J292" s="12"/>
      <c r="K292" s="13">
        <f>SUM(J285:J291)</f>
        <v>2181805.08</v>
      </c>
      <c r="L292" s="9"/>
      <c r="M292" s="9"/>
      <c r="N292" s="9"/>
    </row>
    <row r="293" spans="1:16" s="46" customFormat="1" ht="15.75" customHeight="1" x14ac:dyDescent="0.35">
      <c r="A293" s="14" t="s">
        <v>19</v>
      </c>
      <c r="B293" s="86" t="s">
        <v>247</v>
      </c>
      <c r="C293" s="42" t="s">
        <v>43</v>
      </c>
      <c r="D293" s="73"/>
      <c r="E293" s="5">
        <v>8</v>
      </c>
      <c r="F293" s="5"/>
      <c r="G293" s="5"/>
      <c r="H293" s="5">
        <f>SUM(Tabla1321124692321[[#This Row],[PRIMER TRIMESTRE]:[CUARTO TRIMESTRE]])</f>
        <v>8</v>
      </c>
      <c r="I293" s="3">
        <v>367000</v>
      </c>
      <c r="J293" s="44">
        <f>Tabla1321124692321[[#This Row],[PRECIO UNITARIO ESTIMADO]]*Tabla1321124692321[[#This Row],[CANTIDAD TOTAL]]</f>
        <v>2936000</v>
      </c>
      <c r="K293" s="45"/>
      <c r="L293" s="70"/>
      <c r="M293" s="70"/>
      <c r="N293" s="70"/>
    </row>
    <row r="294" spans="1:16" s="46" customFormat="1" ht="15.75" customHeight="1" x14ac:dyDescent="0.35">
      <c r="A294" s="14" t="s">
        <v>19</v>
      </c>
      <c r="B294" s="86" t="s">
        <v>249</v>
      </c>
      <c r="C294" s="42" t="s">
        <v>43</v>
      </c>
      <c r="D294" s="73"/>
      <c r="E294" s="5">
        <v>7</v>
      </c>
      <c r="F294" s="5"/>
      <c r="G294" s="5"/>
      <c r="H294" s="5">
        <f>SUM(Tabla1321124692321[[#This Row],[PRIMER TRIMESTRE]:[CUARTO TRIMESTRE]])</f>
        <v>7</v>
      </c>
      <c r="I294" s="3">
        <v>123582.71</v>
      </c>
      <c r="J294" s="44">
        <f>Tabla1321124692321[[#This Row],[PRECIO UNITARIO ESTIMADO]]*Tabla1321124692321[[#This Row],[CANTIDAD TOTAL]]</f>
        <v>865078.97000000009</v>
      </c>
      <c r="K294" s="45"/>
      <c r="L294" s="70"/>
      <c r="M294" s="70"/>
      <c r="N294" s="70"/>
    </row>
    <row r="295" spans="1:16" s="70" customFormat="1" x14ac:dyDescent="0.35">
      <c r="A295" s="14" t="s">
        <v>19</v>
      </c>
      <c r="B295" s="87" t="s">
        <v>250</v>
      </c>
      <c r="C295" s="42" t="s">
        <v>43</v>
      </c>
      <c r="D295" s="73"/>
      <c r="E295" s="5">
        <v>6</v>
      </c>
      <c r="F295" s="5"/>
      <c r="G295" s="5"/>
      <c r="H295" s="5">
        <f>SUM(Tabla1321124692321[[#This Row],[PRIMER TRIMESTRE]:[CUARTO TRIMESTRE]])</f>
        <v>6</v>
      </c>
      <c r="I295" s="3">
        <v>8070</v>
      </c>
      <c r="J295" s="44">
        <f>Tabla1321124692321[[#This Row],[PRECIO UNITARIO ESTIMADO]]*Tabla1321124692321[[#This Row],[CANTIDAD TOTAL]]</f>
        <v>48420</v>
      </c>
      <c r="K295" s="45"/>
      <c r="O295" s="7"/>
      <c r="P295" s="7"/>
    </row>
    <row r="296" spans="1:16" s="46" customFormat="1" ht="15.75" customHeight="1" x14ac:dyDescent="0.35">
      <c r="A296" s="8" t="s">
        <v>19</v>
      </c>
      <c r="B296" s="8"/>
      <c r="C296" s="9"/>
      <c r="D296" s="10"/>
      <c r="E296" s="10"/>
      <c r="F296" s="10"/>
      <c r="G296" s="10"/>
      <c r="H296" s="10"/>
      <c r="I296" s="11"/>
      <c r="J296" s="12"/>
      <c r="K296" s="13">
        <f>SUM(J293:J295)</f>
        <v>3849498.97</v>
      </c>
      <c r="L296" s="9"/>
      <c r="M296" s="9"/>
      <c r="N296" s="9"/>
    </row>
    <row r="297" spans="1:16" s="46" customFormat="1" ht="15.75" customHeight="1" x14ac:dyDescent="0.35">
      <c r="A297" s="41" t="s">
        <v>8</v>
      </c>
      <c r="B297" s="41" t="s">
        <v>251</v>
      </c>
      <c r="C297" s="40" t="s">
        <v>43</v>
      </c>
      <c r="D297" s="73"/>
      <c r="E297" s="5">
        <v>10</v>
      </c>
      <c r="F297" s="5"/>
      <c r="G297" s="5"/>
      <c r="H297" s="5">
        <f>SUM(Tabla1321124692321[[#This Row],[PRIMER TRIMESTRE]:[CUARTO TRIMESTRE]])</f>
        <v>10</v>
      </c>
      <c r="I297" s="3">
        <v>6504.75</v>
      </c>
      <c r="J297" s="44">
        <f>Tabla1321124692321[[#This Row],[PRECIO UNITARIO ESTIMADO]]*Tabla1321124692321[[#This Row],[CANTIDAD TOTAL]]</f>
        <v>65047.5</v>
      </c>
      <c r="K297" s="45"/>
      <c r="L297" s="41"/>
      <c r="M297" s="41"/>
      <c r="N297" s="40"/>
    </row>
    <row r="298" spans="1:16" s="41" customFormat="1" x14ac:dyDescent="0.35">
      <c r="A298" s="41" t="s">
        <v>8</v>
      </c>
      <c r="B298" s="41" t="s">
        <v>252</v>
      </c>
      <c r="C298" s="40" t="s">
        <v>43</v>
      </c>
      <c r="D298" s="73"/>
      <c r="E298" s="5">
        <v>10</v>
      </c>
      <c r="F298" s="5"/>
      <c r="G298" s="5"/>
      <c r="H298" s="5">
        <f>SUM(Tabla1321124692321[[#This Row],[PRIMER TRIMESTRE]:[CUARTO TRIMESTRE]])</f>
        <v>10</v>
      </c>
      <c r="I298" s="3">
        <v>7800</v>
      </c>
      <c r="J298" s="44">
        <f>Tabla1321124692321[[#This Row],[PRECIO UNITARIO ESTIMADO]]*Tabla1321124692321[[#This Row],[CANTIDAD TOTAL]]</f>
        <v>78000</v>
      </c>
      <c r="K298" s="45"/>
      <c r="N298" s="40"/>
      <c r="O298" s="7"/>
      <c r="P298" s="7"/>
    </row>
    <row r="299" spans="1:16" s="184" customFormat="1" x14ac:dyDescent="0.35">
      <c r="A299" s="187" t="s">
        <v>8</v>
      </c>
      <c r="B299" s="205" t="s">
        <v>269</v>
      </c>
      <c r="C299" s="121" t="s">
        <v>268</v>
      </c>
      <c r="D299" s="73"/>
      <c r="E299" s="113">
        <v>10</v>
      </c>
      <c r="F299" s="191"/>
      <c r="G299" s="191"/>
      <c r="H299" s="191">
        <f>SUM(Tabla1321124692321[[#This Row],[PRIMER TRIMESTRE]:[CUARTO TRIMESTRE]])</f>
        <v>10</v>
      </c>
      <c r="I299" s="186">
        <v>4000</v>
      </c>
      <c r="J299" s="190">
        <f>Tabla1321124692321[[#This Row],[PRECIO UNITARIO ESTIMADO]]*Tabla1321124692321[[#This Row],[CANTIDAD TOTAL]]</f>
        <v>40000</v>
      </c>
      <c r="K299" s="76"/>
      <c r="L299" s="77"/>
      <c r="M299" s="77"/>
      <c r="N299" s="78"/>
      <c r="O299" s="7"/>
      <c r="P299" s="7"/>
    </row>
    <row r="300" spans="1:16" s="46" customFormat="1" ht="15.75" customHeight="1" x14ac:dyDescent="0.35">
      <c r="A300" s="8" t="s">
        <v>8</v>
      </c>
      <c r="B300" s="8"/>
      <c r="C300" s="9"/>
      <c r="D300" s="10"/>
      <c r="E300" s="10"/>
      <c r="F300" s="10"/>
      <c r="G300" s="10"/>
      <c r="H300" s="10"/>
      <c r="I300" s="11"/>
      <c r="J300" s="12"/>
      <c r="K300" s="13">
        <f>SUM(J297:J299)</f>
        <v>183047.5</v>
      </c>
      <c r="L300" s="9"/>
      <c r="M300" s="9"/>
      <c r="N300" s="9"/>
    </row>
    <row r="301" spans="1:16" s="46" customFormat="1" ht="15.75" customHeight="1" x14ac:dyDescent="0.35">
      <c r="A301" s="185" t="s">
        <v>389</v>
      </c>
      <c r="B301" s="187" t="s">
        <v>245</v>
      </c>
      <c r="C301" s="42" t="s">
        <v>43</v>
      </c>
      <c r="D301" s="73"/>
      <c r="E301" s="5">
        <v>12000</v>
      </c>
      <c r="F301" s="5"/>
      <c r="G301" s="5"/>
      <c r="H301" s="5">
        <f>SUM(Tabla1321124692321[[#This Row],[PRIMER TRIMESTRE]:[CUARTO TRIMESTRE]])</f>
        <v>12000</v>
      </c>
      <c r="I301" s="3">
        <v>380</v>
      </c>
      <c r="J301" s="44">
        <f>Tabla1321124692321[[#This Row],[PRECIO UNITARIO ESTIMADO]]*Tabla1321124692321[[#This Row],[CANTIDAD TOTAL]]</f>
        <v>4560000</v>
      </c>
      <c r="K301" s="45"/>
      <c r="L301" s="70"/>
      <c r="M301" s="70"/>
      <c r="N301" s="70"/>
    </row>
    <row r="302" spans="1:16" s="46" customFormat="1" ht="15.75" customHeight="1" x14ac:dyDescent="0.35">
      <c r="A302" s="185" t="s">
        <v>389</v>
      </c>
      <c r="B302" s="187" t="s">
        <v>246</v>
      </c>
      <c r="C302" s="42" t="s">
        <v>43</v>
      </c>
      <c r="D302" s="73"/>
      <c r="E302" s="5">
        <v>12000</v>
      </c>
      <c r="F302" s="5"/>
      <c r="G302" s="5"/>
      <c r="H302" s="5">
        <f>SUM(Tabla1321124692321[[#This Row],[PRIMER TRIMESTRE]:[CUARTO TRIMESTRE]])</f>
        <v>12000</v>
      </c>
      <c r="I302" s="3">
        <v>410</v>
      </c>
      <c r="J302" s="44">
        <f>Tabla1321124692321[[#This Row],[PRECIO UNITARIO ESTIMADO]]*Tabla1321124692321[[#This Row],[CANTIDAD TOTAL]]</f>
        <v>4920000</v>
      </c>
      <c r="K302" s="45"/>
      <c r="L302" s="70"/>
      <c r="M302" s="70"/>
      <c r="N302" s="70"/>
    </row>
    <row r="303" spans="1:16" s="189" customFormat="1" ht="15.75" customHeight="1" x14ac:dyDescent="0.35">
      <c r="A303" s="8" t="s">
        <v>389</v>
      </c>
      <c r="B303" s="8"/>
      <c r="C303" s="9"/>
      <c r="D303" s="10"/>
      <c r="E303" s="10"/>
      <c r="F303" s="10"/>
      <c r="G303" s="10"/>
      <c r="H303" s="10"/>
      <c r="I303" s="11"/>
      <c r="J303" s="12"/>
      <c r="K303" s="13">
        <f>SUM(J301:J302)</f>
        <v>9480000</v>
      </c>
      <c r="L303" s="9"/>
      <c r="M303" s="9"/>
      <c r="N303" s="9"/>
    </row>
    <row r="304" spans="1:16" s="46" customFormat="1" ht="15.75" customHeight="1" x14ac:dyDescent="0.35">
      <c r="A304" s="89" t="s">
        <v>9</v>
      </c>
      <c r="B304" s="90" t="s">
        <v>254</v>
      </c>
      <c r="C304" s="91" t="s">
        <v>43</v>
      </c>
      <c r="D304" s="73"/>
      <c r="E304" s="92">
        <v>80</v>
      </c>
      <c r="F304" s="5"/>
      <c r="G304" s="5"/>
      <c r="H304" s="5">
        <f>SUM(Tabla1321124692321[[#This Row],[PRIMER TRIMESTRE]:[CUARTO TRIMESTRE]])</f>
        <v>80</v>
      </c>
      <c r="I304" s="3">
        <v>21200</v>
      </c>
      <c r="J304" s="44">
        <f>Tabla1321124692321[[#This Row],[PRECIO UNITARIO ESTIMADO]]*Tabla1321124692321[[#This Row],[CANTIDAD TOTAL]]</f>
        <v>1696000</v>
      </c>
      <c r="K304" s="45"/>
      <c r="L304" s="70"/>
      <c r="M304" s="70"/>
      <c r="N304" s="69"/>
    </row>
    <row r="305" spans="1:16" s="46" customFormat="1" ht="15.75" customHeight="1" x14ac:dyDescent="0.35">
      <c r="A305" s="70" t="s">
        <v>9</v>
      </c>
      <c r="B305" s="120" t="s">
        <v>255</v>
      </c>
      <c r="C305" s="121" t="s">
        <v>256</v>
      </c>
      <c r="D305" s="73"/>
      <c r="E305" s="120">
        <v>30</v>
      </c>
      <c r="F305" s="5"/>
      <c r="G305" s="5"/>
      <c r="H305" s="5">
        <f>SUM(Tabla1321124692321[[#This Row],[PRIMER TRIMESTRE]:[CUARTO TRIMESTRE]])</f>
        <v>30</v>
      </c>
      <c r="I305" s="3">
        <v>4100</v>
      </c>
      <c r="J305" s="44">
        <f>Tabla1321124692321[[#This Row],[PRECIO UNITARIO ESTIMADO]]*Tabla1321124692321[[#This Row],[CANTIDAD TOTAL]]</f>
        <v>123000</v>
      </c>
      <c r="K305" s="45"/>
      <c r="L305" s="70"/>
      <c r="M305" s="70"/>
      <c r="N305" s="69"/>
    </row>
    <row r="306" spans="1:16" s="46" customFormat="1" ht="15.75" customHeight="1" x14ac:dyDescent="0.35">
      <c r="A306" s="70" t="s">
        <v>9</v>
      </c>
      <c r="B306" s="93" t="s">
        <v>257</v>
      </c>
      <c r="C306" s="94" t="s">
        <v>256</v>
      </c>
      <c r="D306" s="73"/>
      <c r="E306" s="95">
        <v>50</v>
      </c>
      <c r="F306" s="5"/>
      <c r="G306" s="5"/>
      <c r="H306" s="5">
        <f>SUM(Tabla1321124692321[[#This Row],[PRIMER TRIMESTRE]:[CUARTO TRIMESTRE]])</f>
        <v>50</v>
      </c>
      <c r="I306" s="3">
        <v>9800</v>
      </c>
      <c r="J306" s="44">
        <f>Tabla1321124692321[[#This Row],[PRECIO UNITARIO ESTIMADO]]*Tabla1321124692321[[#This Row],[CANTIDAD TOTAL]]</f>
        <v>490000</v>
      </c>
      <c r="K306" s="45"/>
      <c r="L306" s="70"/>
      <c r="M306" s="70"/>
      <c r="N306" s="69"/>
    </row>
    <row r="307" spans="1:16" s="46" customFormat="1" ht="15.75" customHeight="1" x14ac:dyDescent="0.35">
      <c r="A307" s="70" t="s">
        <v>9</v>
      </c>
      <c r="B307" s="96" t="s">
        <v>258</v>
      </c>
      <c r="C307" s="97" t="s">
        <v>256</v>
      </c>
      <c r="D307" s="73"/>
      <c r="E307" s="98">
        <v>30</v>
      </c>
      <c r="F307" s="5"/>
      <c r="G307" s="5"/>
      <c r="H307" s="5">
        <f>SUM(Tabla1321124692321[[#This Row],[PRIMER TRIMESTRE]:[CUARTO TRIMESTRE]])</f>
        <v>30</v>
      </c>
      <c r="I307" s="3">
        <v>2800</v>
      </c>
      <c r="J307" s="44">
        <f>Tabla1321124692321[[#This Row],[PRECIO UNITARIO ESTIMADO]]*Tabla1321124692321[[#This Row],[CANTIDAD TOTAL]]</f>
        <v>84000</v>
      </c>
      <c r="K307" s="45"/>
      <c r="L307" s="70"/>
      <c r="M307" s="70"/>
      <c r="N307" s="69"/>
    </row>
    <row r="308" spans="1:16" s="46" customFormat="1" ht="15.75" customHeight="1" x14ac:dyDescent="0.35">
      <c r="A308" s="70" t="s">
        <v>9</v>
      </c>
      <c r="B308" s="96" t="s">
        <v>259</v>
      </c>
      <c r="C308" s="97" t="s">
        <v>256</v>
      </c>
      <c r="D308" s="73"/>
      <c r="E308" s="98">
        <v>2</v>
      </c>
      <c r="F308" s="5"/>
      <c r="G308" s="5"/>
      <c r="H308" s="5">
        <f>SUM(Tabla1321124692321[[#This Row],[PRIMER TRIMESTRE]:[CUARTO TRIMESTRE]])</f>
        <v>2</v>
      </c>
      <c r="I308" s="3">
        <v>3000</v>
      </c>
      <c r="J308" s="44">
        <f>Tabla1321124692321[[#This Row],[PRECIO UNITARIO ESTIMADO]]*Tabla1321124692321[[#This Row],[CANTIDAD TOTAL]]</f>
        <v>6000</v>
      </c>
      <c r="K308" s="45"/>
      <c r="L308" s="70"/>
      <c r="M308" s="70"/>
      <c r="N308" s="69"/>
    </row>
    <row r="309" spans="1:16" s="46" customFormat="1" ht="15.75" customHeight="1" x14ac:dyDescent="0.35">
      <c r="A309" s="70" t="s">
        <v>9</v>
      </c>
      <c r="B309" s="99" t="s">
        <v>260</v>
      </c>
      <c r="C309" s="100" t="s">
        <v>256</v>
      </c>
      <c r="D309" s="73"/>
      <c r="E309" s="101">
        <v>50</v>
      </c>
      <c r="F309" s="5"/>
      <c r="G309" s="5"/>
      <c r="H309" s="5">
        <f>SUM(Tabla1321124692321[[#This Row],[PRIMER TRIMESTRE]:[CUARTO TRIMESTRE]])</f>
        <v>50</v>
      </c>
      <c r="I309" s="3">
        <v>1250</v>
      </c>
      <c r="J309" s="44">
        <f>Tabla1321124692321[[#This Row],[PRECIO UNITARIO ESTIMADO]]*Tabla1321124692321[[#This Row],[CANTIDAD TOTAL]]</f>
        <v>62500</v>
      </c>
      <c r="K309" s="45"/>
      <c r="L309" s="70"/>
      <c r="M309" s="70"/>
      <c r="N309" s="69"/>
    </row>
    <row r="310" spans="1:16" s="46" customFormat="1" ht="15.75" customHeight="1" x14ac:dyDescent="0.35">
      <c r="A310" s="70" t="s">
        <v>9</v>
      </c>
      <c r="B310" s="104" t="s">
        <v>262</v>
      </c>
      <c r="C310" s="105" t="s">
        <v>253</v>
      </c>
      <c r="D310" s="73"/>
      <c r="E310" s="106">
        <v>28</v>
      </c>
      <c r="F310" s="5"/>
      <c r="G310" s="5"/>
      <c r="H310" s="5">
        <f>SUM(Tabla1321124692321[[#This Row],[PRIMER TRIMESTRE]:[CUARTO TRIMESTRE]])</f>
        <v>28</v>
      </c>
      <c r="I310" s="3">
        <v>3500</v>
      </c>
      <c r="J310" s="44">
        <f>Tabla1321124692321[[#This Row],[PRECIO UNITARIO ESTIMADO]]*Tabla1321124692321[[#This Row],[CANTIDAD TOTAL]]</f>
        <v>98000</v>
      </c>
      <c r="K310" s="45"/>
      <c r="L310" s="70"/>
      <c r="M310" s="70"/>
      <c r="N310" s="69"/>
    </row>
    <row r="311" spans="1:16" s="46" customFormat="1" ht="15.75" customHeight="1" x14ac:dyDescent="0.35">
      <c r="A311" s="70" t="s">
        <v>9</v>
      </c>
      <c r="B311" s="104" t="s">
        <v>263</v>
      </c>
      <c r="C311" s="105" t="s">
        <v>253</v>
      </c>
      <c r="D311" s="73"/>
      <c r="E311" s="106">
        <v>28</v>
      </c>
      <c r="F311" s="5"/>
      <c r="G311" s="5"/>
      <c r="H311" s="5">
        <f>SUM(Tabla1321124692321[[#This Row],[PRIMER TRIMESTRE]:[CUARTO TRIMESTRE]])</f>
        <v>28</v>
      </c>
      <c r="I311" s="3">
        <v>3500</v>
      </c>
      <c r="J311" s="44">
        <f>Tabla1321124692321[[#This Row],[PRECIO UNITARIO ESTIMADO]]*Tabla1321124692321[[#This Row],[CANTIDAD TOTAL]]</f>
        <v>98000</v>
      </c>
      <c r="K311" s="45"/>
      <c r="L311" s="70"/>
      <c r="M311" s="70"/>
      <c r="N311" s="69"/>
    </row>
    <row r="312" spans="1:16" s="46" customFormat="1" ht="15.75" customHeight="1" x14ac:dyDescent="0.35">
      <c r="A312" s="70" t="s">
        <v>9</v>
      </c>
      <c r="B312" s="104" t="s">
        <v>264</v>
      </c>
      <c r="C312" s="105" t="s">
        <v>253</v>
      </c>
      <c r="D312" s="73"/>
      <c r="E312" s="106">
        <v>28</v>
      </c>
      <c r="F312" s="5"/>
      <c r="G312" s="5"/>
      <c r="H312" s="5">
        <f>SUM(Tabla1321124692321[[#This Row],[PRIMER TRIMESTRE]:[CUARTO TRIMESTRE]])</f>
        <v>28</v>
      </c>
      <c r="I312" s="3">
        <v>3500</v>
      </c>
      <c r="J312" s="44">
        <f>Tabla1321124692321[[#This Row],[PRECIO UNITARIO ESTIMADO]]*Tabla1321124692321[[#This Row],[CANTIDAD TOTAL]]</f>
        <v>98000</v>
      </c>
      <c r="K312" s="45"/>
      <c r="L312" s="70"/>
      <c r="M312" s="70"/>
      <c r="N312" s="69"/>
    </row>
    <row r="313" spans="1:16" s="46" customFormat="1" ht="15.75" customHeight="1" x14ac:dyDescent="0.35">
      <c r="A313" s="70" t="s">
        <v>9</v>
      </c>
      <c r="B313" s="107" t="s">
        <v>266</v>
      </c>
      <c r="C313" s="108" t="s">
        <v>43</v>
      </c>
      <c r="D313" s="73"/>
      <c r="E313" s="109">
        <v>15</v>
      </c>
      <c r="F313" s="5"/>
      <c r="G313" s="5"/>
      <c r="H313" s="5">
        <f>SUM(Tabla1321124692321[[#This Row],[PRIMER TRIMESTRE]:[CUARTO TRIMESTRE]])</f>
        <v>15</v>
      </c>
      <c r="I313" s="3">
        <v>1150</v>
      </c>
      <c r="J313" s="44">
        <f>Tabla1321124692321[[#This Row],[PRECIO UNITARIO ESTIMADO]]*Tabla1321124692321[[#This Row],[CANTIDAD TOTAL]]</f>
        <v>17250</v>
      </c>
      <c r="K313" s="45"/>
      <c r="L313" s="70"/>
      <c r="M313" s="70"/>
      <c r="N313" s="69"/>
    </row>
    <row r="314" spans="1:16" s="46" customFormat="1" ht="15.75" customHeight="1" x14ac:dyDescent="0.35">
      <c r="A314" s="70" t="s">
        <v>9</v>
      </c>
      <c r="B314" s="110" t="s">
        <v>267</v>
      </c>
      <c r="C314" s="111" t="s">
        <v>212</v>
      </c>
      <c r="D314" s="73"/>
      <c r="E314" s="112">
        <v>30</v>
      </c>
      <c r="F314" s="5"/>
      <c r="G314" s="5"/>
      <c r="H314" s="5">
        <f>SUM(Tabla1321124692321[[#This Row],[PRIMER TRIMESTRE]:[CUARTO TRIMESTRE]])</f>
        <v>30</v>
      </c>
      <c r="I314" s="3">
        <v>835.97</v>
      </c>
      <c r="J314" s="44">
        <f>Tabla1321124692321[[#This Row],[PRECIO UNITARIO ESTIMADO]]*Tabla1321124692321[[#This Row],[CANTIDAD TOTAL]]</f>
        <v>25079.100000000002</v>
      </c>
      <c r="K314" s="45"/>
      <c r="L314" s="70"/>
      <c r="M314" s="70"/>
      <c r="N314" s="69"/>
    </row>
    <row r="315" spans="1:16" s="46" customFormat="1" ht="15.75" customHeight="1" x14ac:dyDescent="0.35">
      <c r="A315" s="70" t="s">
        <v>9</v>
      </c>
      <c r="B315" s="114" t="s">
        <v>270</v>
      </c>
      <c r="C315" s="115" t="s">
        <v>43</v>
      </c>
      <c r="D315" s="73"/>
      <c r="E315" s="116">
        <v>10</v>
      </c>
      <c r="F315" s="5"/>
      <c r="G315" s="5"/>
      <c r="H315" s="5">
        <f>SUM(Tabla1321124692321[[#This Row],[PRIMER TRIMESTRE]:[CUARTO TRIMESTRE]])</f>
        <v>10</v>
      </c>
      <c r="I315" s="3">
        <v>1549</v>
      </c>
      <c r="J315" s="44">
        <f>Tabla1321124692321[[#This Row],[PRECIO UNITARIO ESTIMADO]]*Tabla1321124692321[[#This Row],[CANTIDAD TOTAL]]</f>
        <v>15490</v>
      </c>
      <c r="K315" s="45"/>
      <c r="L315" s="70"/>
      <c r="M315" s="70"/>
      <c r="N315" s="69"/>
    </row>
    <row r="316" spans="1:16" s="70" customFormat="1" x14ac:dyDescent="0.35">
      <c r="A316" s="70" t="s">
        <v>9</v>
      </c>
      <c r="B316" s="120" t="s">
        <v>273</v>
      </c>
      <c r="C316" s="121" t="s">
        <v>43</v>
      </c>
      <c r="D316" s="73"/>
      <c r="E316" s="122">
        <v>30</v>
      </c>
      <c r="F316" s="5"/>
      <c r="G316" s="5"/>
      <c r="H316" s="5">
        <f>SUM(Tabla1321124692321[[#This Row],[PRIMER TRIMESTRE]:[CUARTO TRIMESTRE]])</f>
        <v>30</v>
      </c>
      <c r="I316" s="3">
        <v>4166.8999999999996</v>
      </c>
      <c r="J316" s="44">
        <f>Tabla1321124692321[[#This Row],[PRECIO UNITARIO ESTIMADO]]*Tabla1321124692321[[#This Row],[CANTIDAD TOTAL]]</f>
        <v>125006.99999999999</v>
      </c>
      <c r="K316" s="45"/>
      <c r="N316" s="69"/>
      <c r="O316" s="7"/>
      <c r="P316" s="7"/>
    </row>
    <row r="317" spans="1:16" s="46" customFormat="1" ht="15.75" customHeight="1" x14ac:dyDescent="0.35">
      <c r="A317" s="8" t="s">
        <v>9</v>
      </c>
      <c r="B317" s="8"/>
      <c r="C317" s="9"/>
      <c r="D317" s="10"/>
      <c r="E317" s="10"/>
      <c r="F317" s="10"/>
      <c r="G317" s="10"/>
      <c r="H317" s="10"/>
      <c r="I317" s="11"/>
      <c r="J317" s="12"/>
      <c r="K317" s="13">
        <f>SUM(J304:J316)</f>
        <v>2938326.1</v>
      </c>
      <c r="L317" s="9"/>
      <c r="M317" s="9"/>
      <c r="N317" s="9"/>
    </row>
    <row r="318" spans="1:16" s="46" customFormat="1" ht="15.75" customHeight="1" x14ac:dyDescent="0.35">
      <c r="A318" s="185" t="s">
        <v>390</v>
      </c>
      <c r="B318" s="205" t="s">
        <v>248</v>
      </c>
      <c r="C318" s="42" t="s">
        <v>43</v>
      </c>
      <c r="D318" s="73"/>
      <c r="E318" s="5">
        <v>7</v>
      </c>
      <c r="F318" s="5"/>
      <c r="G318" s="5"/>
      <c r="H318" s="5">
        <f>SUM(Tabla1321124692321[[#This Row],[PRIMER TRIMESTRE]:[CUARTO TRIMESTRE]])</f>
        <v>7</v>
      </c>
      <c r="I318" s="3">
        <v>400000</v>
      </c>
      <c r="J318" s="44">
        <f>Tabla1321124692321[[#This Row],[PRECIO UNITARIO ESTIMADO]]*Tabla1321124692321[[#This Row],[CANTIDAD TOTAL]]</f>
        <v>2800000</v>
      </c>
      <c r="K318" s="45"/>
      <c r="L318" s="70"/>
      <c r="M318" s="70"/>
      <c r="N318" s="70"/>
    </row>
    <row r="319" spans="1:16" s="189" customFormat="1" ht="15.75" customHeight="1" x14ac:dyDescent="0.35">
      <c r="A319" s="8" t="s">
        <v>390</v>
      </c>
      <c r="B319" s="8"/>
      <c r="C319" s="9"/>
      <c r="D319" s="10"/>
      <c r="E319" s="10"/>
      <c r="F319" s="10"/>
      <c r="G319" s="10"/>
      <c r="H319" s="10"/>
      <c r="I319" s="11"/>
      <c r="J319" s="12"/>
      <c r="K319" s="13">
        <f>SUM(J318)</f>
        <v>2800000</v>
      </c>
      <c r="L319" s="9"/>
      <c r="M319" s="9"/>
      <c r="N319" s="9"/>
    </row>
    <row r="320" spans="1:16" s="46" customFormat="1" ht="15.75" customHeight="1" x14ac:dyDescent="0.35">
      <c r="A320" s="14" t="s">
        <v>10</v>
      </c>
      <c r="B320" s="79" t="s">
        <v>274</v>
      </c>
      <c r="C320" s="80" t="s">
        <v>43</v>
      </c>
      <c r="D320" s="73"/>
      <c r="E320" s="81">
        <v>35</v>
      </c>
      <c r="F320" s="32"/>
      <c r="G320" s="32"/>
      <c r="H320" s="5">
        <f>SUM(Tabla1321124692321[[#This Row],[PRIMER TRIMESTRE]:[CUARTO TRIMESTRE]])</f>
        <v>35</v>
      </c>
      <c r="I320" s="3">
        <v>110000</v>
      </c>
      <c r="J320" s="44">
        <f>Tabla1321124692321[[#This Row],[PRECIO UNITARIO ESTIMADO]]*Tabla1321124692321[[#This Row],[CANTIDAD TOTAL]]</f>
        <v>3850000</v>
      </c>
      <c r="K320" s="45"/>
      <c r="L320" s="41"/>
      <c r="M320" s="41"/>
      <c r="N320" s="40"/>
    </row>
    <row r="321" spans="1:16" s="46" customFormat="1" x14ac:dyDescent="0.35">
      <c r="A321" s="14" t="s">
        <v>10</v>
      </c>
      <c r="B321" s="82" t="s">
        <v>275</v>
      </c>
      <c r="C321" s="83" t="s">
        <v>43</v>
      </c>
      <c r="D321" s="73"/>
      <c r="E321" s="84">
        <v>10</v>
      </c>
      <c r="F321" s="73"/>
      <c r="G321" s="73"/>
      <c r="H321" s="73">
        <f>SUM(Tabla1321124692321[[#This Row],[PRIMER TRIMESTRE]:[CUARTO TRIMESTRE]])</f>
        <v>10</v>
      </c>
      <c r="I321" s="74">
        <v>125000</v>
      </c>
      <c r="J321" s="75">
        <f>Tabla1321124692321[[#This Row],[PRECIO UNITARIO ESTIMADO]]*Tabla1321124692321[[#This Row],[CANTIDAD TOTAL]]</f>
        <v>1250000</v>
      </c>
      <c r="K321" s="76"/>
      <c r="L321" s="77"/>
      <c r="M321" s="77"/>
      <c r="N321" s="78"/>
    </row>
    <row r="322" spans="1:16" s="46" customFormat="1" ht="15.75" customHeight="1" x14ac:dyDescent="0.35">
      <c r="A322" s="8" t="s">
        <v>10</v>
      </c>
      <c r="B322" s="8"/>
      <c r="C322" s="9"/>
      <c r="D322" s="10"/>
      <c r="E322" s="10"/>
      <c r="F322" s="10"/>
      <c r="G322" s="10"/>
      <c r="H322" s="10"/>
      <c r="I322" s="11"/>
      <c r="J322" s="12"/>
      <c r="K322" s="13">
        <f>SUM(J320:J321)</f>
        <v>5100000</v>
      </c>
      <c r="L322" s="9"/>
      <c r="M322" s="9"/>
      <c r="N322" s="9"/>
    </row>
    <row r="323" spans="1:16" s="189" customFormat="1" ht="31" x14ac:dyDescent="0.35">
      <c r="A323" s="185" t="s">
        <v>455</v>
      </c>
      <c r="B323" s="216" t="s">
        <v>429</v>
      </c>
      <c r="C323" s="83" t="s">
        <v>43</v>
      </c>
      <c r="D323" s="193">
        <v>1</v>
      </c>
      <c r="E323" s="217"/>
      <c r="F323" s="193"/>
      <c r="G323" s="193"/>
      <c r="H323" s="73">
        <f>SUM(Tabla1321124692321[[#This Row],[PRIMER TRIMESTRE]:[CUARTO TRIMESTRE]])</f>
        <v>1</v>
      </c>
      <c r="I323" s="210">
        <v>10204680</v>
      </c>
      <c r="J323" s="75">
        <f>Tabla1321124692321[[#This Row],[PRECIO UNITARIO ESTIMADO]]*Tabla1321124692321[[#This Row],[CANTIDAD TOTAL]]</f>
        <v>10204680</v>
      </c>
      <c r="K323" s="200"/>
      <c r="L323" s="208"/>
      <c r="M323" s="208"/>
      <c r="N323" s="209"/>
    </row>
    <row r="324" spans="1:16" s="41" customFormat="1" x14ac:dyDescent="0.35">
      <c r="A324" s="14" t="s">
        <v>455</v>
      </c>
      <c r="B324" s="187" t="s">
        <v>430</v>
      </c>
      <c r="C324" s="42" t="s">
        <v>43</v>
      </c>
      <c r="D324" s="73"/>
      <c r="E324" s="32">
        <v>1</v>
      </c>
      <c r="F324" s="32"/>
      <c r="G324" s="32"/>
      <c r="H324" s="5">
        <f>SUM(Tabla1321124692321[[#This Row],[PRIMER TRIMESTRE]:[CUARTO TRIMESTRE]])</f>
        <v>1</v>
      </c>
      <c r="I324" s="3">
        <v>6000000</v>
      </c>
      <c r="J324" s="44">
        <f>Tabla1321124692321[[#This Row],[PRECIO UNITARIO ESTIMADO]]*Tabla1321124692321[[#This Row],[CANTIDAD TOTAL]]</f>
        <v>6000000</v>
      </c>
      <c r="K324" s="45"/>
      <c r="N324" s="40"/>
      <c r="O324" s="7"/>
      <c r="P324" s="7"/>
    </row>
    <row r="325" spans="1:16" s="189" customFormat="1" ht="15.75" customHeight="1" x14ac:dyDescent="0.35">
      <c r="A325" s="8" t="s">
        <v>455</v>
      </c>
      <c r="B325" s="8"/>
      <c r="C325" s="9"/>
      <c r="D325" s="10"/>
      <c r="E325" s="10"/>
      <c r="F325" s="10"/>
      <c r="G325" s="10"/>
      <c r="H325" s="10"/>
      <c r="I325" s="11"/>
      <c r="J325" s="12"/>
      <c r="K325" s="13">
        <f>SUM(J323:J324)</f>
        <v>16204680</v>
      </c>
      <c r="L325" s="9"/>
      <c r="M325" s="9"/>
      <c r="N325" s="9"/>
    </row>
    <row r="326" spans="1:16" s="46" customFormat="1" ht="15.75" customHeight="1" x14ac:dyDescent="0.35">
      <c r="A326" s="14" t="s">
        <v>11</v>
      </c>
      <c r="B326" s="130" t="s">
        <v>360</v>
      </c>
      <c r="C326" s="42" t="s">
        <v>43</v>
      </c>
      <c r="D326" s="73"/>
      <c r="E326" s="32">
        <v>1</v>
      </c>
      <c r="F326" s="32"/>
      <c r="G326" s="32"/>
      <c r="H326" s="5">
        <f>SUM(Tabla1321124692321[[#This Row],[PRIMER TRIMESTRE]:[CUARTO TRIMESTRE]])</f>
        <v>1</v>
      </c>
      <c r="I326" s="3">
        <v>3000000</v>
      </c>
      <c r="J326" s="44">
        <f>Tabla1321124692321[[#This Row],[PRECIO UNITARIO ESTIMADO]]*Tabla1321124692321[[#This Row],[CANTIDAD TOTAL]]</f>
        <v>3000000</v>
      </c>
      <c r="K326" s="45"/>
      <c r="L326" s="70"/>
      <c r="M326" s="70"/>
      <c r="N326" s="69"/>
    </row>
    <row r="327" spans="1:16" s="189" customFormat="1" x14ac:dyDescent="0.35">
      <c r="A327" s="185" t="s">
        <v>11</v>
      </c>
      <c r="B327" s="130" t="s">
        <v>361</v>
      </c>
      <c r="C327" s="83" t="s">
        <v>43</v>
      </c>
      <c r="D327" s="73"/>
      <c r="E327" s="84">
        <v>1</v>
      </c>
      <c r="F327" s="73"/>
      <c r="G327" s="73"/>
      <c r="H327" s="73">
        <f>SUM(Tabla1321124692321[[#This Row],[PRIMER TRIMESTRE]:[CUARTO TRIMESTRE]])</f>
        <v>1</v>
      </c>
      <c r="I327" s="74">
        <v>3000000</v>
      </c>
      <c r="J327" s="75">
        <f>Tabla1321124692321[[#This Row],[PRECIO UNITARIO ESTIMADO]]*Tabla1321124692321[[#This Row],[CANTIDAD TOTAL]]</f>
        <v>3000000</v>
      </c>
      <c r="K327" s="76"/>
      <c r="L327" s="77"/>
      <c r="M327" s="77"/>
      <c r="N327" s="78"/>
    </row>
    <row r="328" spans="1:16" s="41" customFormat="1" x14ac:dyDescent="0.35">
      <c r="A328" s="14" t="s">
        <v>11</v>
      </c>
      <c r="B328" s="31" t="s">
        <v>359</v>
      </c>
      <c r="C328" s="42" t="s">
        <v>43</v>
      </c>
      <c r="D328" s="73"/>
      <c r="E328" s="32">
        <v>1</v>
      </c>
      <c r="F328" s="32"/>
      <c r="G328" s="32"/>
      <c r="H328" s="5">
        <f>SUM(Tabla1321124692321[[#This Row],[PRIMER TRIMESTRE]:[CUARTO TRIMESTRE]])</f>
        <v>1</v>
      </c>
      <c r="I328" s="3">
        <v>8000000</v>
      </c>
      <c r="J328" s="44">
        <f>Tabla1321124692321[[#This Row],[PRECIO UNITARIO ESTIMADO]]*Tabla1321124692321[[#This Row],[CANTIDAD TOTAL]]</f>
        <v>8000000</v>
      </c>
      <c r="K328" s="45"/>
      <c r="N328" s="40"/>
      <c r="O328" s="7"/>
      <c r="P328" s="7"/>
    </row>
    <row r="329" spans="1:16" s="46" customFormat="1" ht="15.75" customHeight="1" x14ac:dyDescent="0.35">
      <c r="A329" s="8" t="s">
        <v>11</v>
      </c>
      <c r="B329" s="8"/>
      <c r="C329" s="9"/>
      <c r="D329" s="10"/>
      <c r="E329" s="10"/>
      <c r="F329" s="10"/>
      <c r="G329" s="10"/>
      <c r="H329" s="10"/>
      <c r="I329" s="11"/>
      <c r="J329" s="12"/>
      <c r="K329" s="13">
        <f>SUM(J326:J328)</f>
        <v>14000000</v>
      </c>
      <c r="L329" s="9"/>
      <c r="M329" s="9"/>
      <c r="N329" s="9"/>
    </row>
    <row r="330" spans="1:16" s="208" customFormat="1" x14ac:dyDescent="0.35">
      <c r="A330" s="185" t="s">
        <v>431</v>
      </c>
      <c r="B330" s="187" t="s">
        <v>432</v>
      </c>
      <c r="C330" s="196" t="s">
        <v>43</v>
      </c>
      <c r="D330" s="73">
        <v>4</v>
      </c>
      <c r="E330" s="193"/>
      <c r="F330" s="193"/>
      <c r="G330" s="193"/>
      <c r="H330" s="191">
        <f>SUM(Tabla1321124692321[[#This Row],[PRIMER TRIMESTRE]:[CUARTO TRIMESTRE]])</f>
        <v>4</v>
      </c>
      <c r="I330" s="210">
        <v>9650</v>
      </c>
      <c r="J330" s="190">
        <f>Tabla1321124692321[[#This Row],[PRECIO UNITARIO ESTIMADO]]*Tabla1321124692321[[#This Row],[CANTIDAD TOTAL]]</f>
        <v>38600</v>
      </c>
      <c r="K330" s="192"/>
      <c r="N330" s="209"/>
      <c r="O330" s="7"/>
      <c r="P330" s="7"/>
    </row>
    <row r="331" spans="1:16" s="208" customFormat="1" x14ac:dyDescent="0.35">
      <c r="A331" s="185" t="s">
        <v>431</v>
      </c>
      <c r="B331" s="187" t="s">
        <v>433</v>
      </c>
      <c r="C331" s="196" t="s">
        <v>43</v>
      </c>
      <c r="D331" s="73">
        <v>10</v>
      </c>
      <c r="E331" s="193"/>
      <c r="F331" s="193"/>
      <c r="G331" s="193"/>
      <c r="H331" s="191">
        <f>SUM(Tabla1321124692321[[#This Row],[PRIMER TRIMESTRE]:[CUARTO TRIMESTRE]])</f>
        <v>10</v>
      </c>
      <c r="I331" s="210">
        <v>9200</v>
      </c>
      <c r="J331" s="190">
        <f>Tabla1321124692321[[#This Row],[PRECIO UNITARIO ESTIMADO]]*Tabla1321124692321[[#This Row],[CANTIDAD TOTAL]]</f>
        <v>92000</v>
      </c>
      <c r="K331" s="192"/>
      <c r="N331" s="209"/>
      <c r="O331" s="7"/>
      <c r="P331" s="7"/>
    </row>
    <row r="332" spans="1:16" s="208" customFormat="1" x14ac:dyDescent="0.35">
      <c r="A332" s="185" t="s">
        <v>431</v>
      </c>
      <c r="B332" s="187" t="s">
        <v>434</v>
      </c>
      <c r="C332" s="196" t="s">
        <v>43</v>
      </c>
      <c r="D332" s="73">
        <v>4</v>
      </c>
      <c r="E332" s="193"/>
      <c r="F332" s="193"/>
      <c r="G332" s="193"/>
      <c r="H332" s="191">
        <f>SUM(Tabla1321124692321[[#This Row],[PRIMER TRIMESTRE]:[CUARTO TRIMESTRE]])</f>
        <v>4</v>
      </c>
      <c r="I332" s="210">
        <v>9650</v>
      </c>
      <c r="J332" s="190">
        <f>Tabla1321124692321[[#This Row],[PRECIO UNITARIO ESTIMADO]]*Tabla1321124692321[[#This Row],[CANTIDAD TOTAL]]</f>
        <v>38600</v>
      </c>
      <c r="K332" s="192"/>
      <c r="N332" s="209"/>
      <c r="O332" s="7"/>
      <c r="P332" s="7"/>
    </row>
    <row r="333" spans="1:16" s="208" customFormat="1" x14ac:dyDescent="0.35">
      <c r="A333" s="185" t="s">
        <v>431</v>
      </c>
      <c r="B333" s="187" t="s">
        <v>435</v>
      </c>
      <c r="C333" s="196" t="s">
        <v>43</v>
      </c>
      <c r="D333" s="73">
        <v>10</v>
      </c>
      <c r="E333" s="193"/>
      <c r="F333" s="193"/>
      <c r="G333" s="193"/>
      <c r="H333" s="191">
        <f>SUM(Tabla1321124692321[[#This Row],[PRIMER TRIMESTRE]:[CUARTO TRIMESTRE]])</f>
        <v>10</v>
      </c>
      <c r="I333" s="210">
        <v>9200</v>
      </c>
      <c r="J333" s="190">
        <f>Tabla1321124692321[[#This Row],[PRECIO UNITARIO ESTIMADO]]*Tabla1321124692321[[#This Row],[CANTIDAD TOTAL]]</f>
        <v>92000</v>
      </c>
      <c r="K333" s="192"/>
      <c r="N333" s="209"/>
      <c r="O333" s="7"/>
      <c r="P333" s="7"/>
    </row>
    <row r="334" spans="1:16" s="208" customFormat="1" x14ac:dyDescent="0.35">
      <c r="A334" s="185" t="s">
        <v>431</v>
      </c>
      <c r="B334" s="187" t="s">
        <v>436</v>
      </c>
      <c r="C334" s="196" t="s">
        <v>43</v>
      </c>
      <c r="D334" s="73">
        <v>10</v>
      </c>
      <c r="E334" s="193"/>
      <c r="F334" s="193"/>
      <c r="G334" s="193"/>
      <c r="H334" s="191">
        <f>SUM(Tabla1321124692321[[#This Row],[PRIMER TRIMESTRE]:[CUARTO TRIMESTRE]])</f>
        <v>10</v>
      </c>
      <c r="I334" s="210">
        <v>10175</v>
      </c>
      <c r="J334" s="190">
        <f>Tabla1321124692321[[#This Row],[PRECIO UNITARIO ESTIMADO]]*Tabla1321124692321[[#This Row],[CANTIDAD TOTAL]]</f>
        <v>101750</v>
      </c>
      <c r="K334" s="192"/>
      <c r="N334" s="209"/>
      <c r="O334" s="7"/>
      <c r="P334" s="7"/>
    </row>
    <row r="335" spans="1:16" s="208" customFormat="1" x14ac:dyDescent="0.35">
      <c r="A335" s="185" t="s">
        <v>431</v>
      </c>
      <c r="B335" s="187" t="s">
        <v>437</v>
      </c>
      <c r="C335" s="196" t="s">
        <v>43</v>
      </c>
      <c r="D335" s="73">
        <v>4</v>
      </c>
      <c r="E335" s="193"/>
      <c r="F335" s="193"/>
      <c r="G335" s="193"/>
      <c r="H335" s="191">
        <f>SUM(Tabla1321124692321[[#This Row],[PRIMER TRIMESTRE]:[CUARTO TRIMESTRE]])</f>
        <v>4</v>
      </c>
      <c r="I335" s="210">
        <v>9650</v>
      </c>
      <c r="J335" s="190">
        <f>Tabla1321124692321[[#This Row],[PRECIO UNITARIO ESTIMADO]]*Tabla1321124692321[[#This Row],[CANTIDAD TOTAL]]</f>
        <v>38600</v>
      </c>
      <c r="K335" s="192"/>
      <c r="N335" s="209"/>
      <c r="O335" s="7"/>
      <c r="P335" s="7"/>
    </row>
    <row r="336" spans="1:16" s="208" customFormat="1" x14ac:dyDescent="0.35">
      <c r="A336" s="185" t="s">
        <v>431</v>
      </c>
      <c r="B336" s="187" t="s">
        <v>438</v>
      </c>
      <c r="C336" s="196" t="s">
        <v>43</v>
      </c>
      <c r="D336" s="73">
        <v>4</v>
      </c>
      <c r="E336" s="193"/>
      <c r="F336" s="193"/>
      <c r="G336" s="193"/>
      <c r="H336" s="191">
        <f>SUM(Tabla1321124692321[[#This Row],[PRIMER TRIMESTRE]:[CUARTO TRIMESTRE]])</f>
        <v>4</v>
      </c>
      <c r="I336" s="210">
        <v>9200</v>
      </c>
      <c r="J336" s="190">
        <f>Tabla1321124692321[[#This Row],[PRECIO UNITARIO ESTIMADO]]*Tabla1321124692321[[#This Row],[CANTIDAD TOTAL]]</f>
        <v>36800</v>
      </c>
      <c r="K336" s="192"/>
      <c r="N336" s="209"/>
      <c r="O336" s="7"/>
      <c r="P336" s="7"/>
    </row>
    <row r="337" spans="1:16" s="208" customFormat="1" x14ac:dyDescent="0.35">
      <c r="A337" s="185" t="s">
        <v>431</v>
      </c>
      <c r="B337" s="187" t="s">
        <v>439</v>
      </c>
      <c r="C337" s="196" t="s">
        <v>43</v>
      </c>
      <c r="D337" s="73">
        <v>4</v>
      </c>
      <c r="E337" s="193"/>
      <c r="F337" s="193"/>
      <c r="G337" s="193"/>
      <c r="H337" s="191">
        <f>SUM(Tabla1321124692321[[#This Row],[PRIMER TRIMESTRE]:[CUARTO TRIMESTRE]])</f>
        <v>4</v>
      </c>
      <c r="I337" s="210">
        <v>8400</v>
      </c>
      <c r="J337" s="190">
        <f>Tabla1321124692321[[#This Row],[PRECIO UNITARIO ESTIMADO]]*Tabla1321124692321[[#This Row],[CANTIDAD TOTAL]]</f>
        <v>33600</v>
      </c>
      <c r="K337" s="192"/>
      <c r="N337" s="209"/>
      <c r="O337" s="7"/>
      <c r="P337" s="7"/>
    </row>
    <row r="338" spans="1:16" s="208" customFormat="1" x14ac:dyDescent="0.35">
      <c r="A338" s="185" t="s">
        <v>431</v>
      </c>
      <c r="B338" s="187" t="s">
        <v>440</v>
      </c>
      <c r="C338" s="196" t="s">
        <v>43</v>
      </c>
      <c r="D338" s="73">
        <v>4</v>
      </c>
      <c r="E338" s="193"/>
      <c r="F338" s="193"/>
      <c r="G338" s="193"/>
      <c r="H338" s="191">
        <f>SUM(Tabla1321124692321[[#This Row],[PRIMER TRIMESTRE]:[CUARTO TRIMESTRE]])</f>
        <v>4</v>
      </c>
      <c r="I338" s="210">
        <v>9080</v>
      </c>
      <c r="J338" s="190">
        <f>Tabla1321124692321[[#This Row],[PRECIO UNITARIO ESTIMADO]]*Tabla1321124692321[[#This Row],[CANTIDAD TOTAL]]</f>
        <v>36320</v>
      </c>
      <c r="K338" s="192"/>
      <c r="N338" s="209"/>
      <c r="O338" s="7"/>
      <c r="P338" s="7"/>
    </row>
    <row r="339" spans="1:16" s="208" customFormat="1" x14ac:dyDescent="0.35">
      <c r="A339" s="185" t="s">
        <v>431</v>
      </c>
      <c r="B339" s="187" t="s">
        <v>441</v>
      </c>
      <c r="C339" s="196" t="s">
        <v>43</v>
      </c>
      <c r="D339" s="73">
        <v>3</v>
      </c>
      <c r="E339" s="193"/>
      <c r="F339" s="193"/>
      <c r="G339" s="193"/>
      <c r="H339" s="191">
        <f>SUM(Tabla1321124692321[[#This Row],[PRIMER TRIMESTRE]:[CUARTO TRIMESTRE]])</f>
        <v>3</v>
      </c>
      <c r="I339" s="210">
        <v>18000</v>
      </c>
      <c r="J339" s="190">
        <f>Tabla1321124692321[[#This Row],[PRECIO UNITARIO ESTIMADO]]*Tabla1321124692321[[#This Row],[CANTIDAD TOTAL]]</f>
        <v>54000</v>
      </c>
      <c r="K339" s="192"/>
      <c r="N339" s="209"/>
      <c r="O339" s="7"/>
      <c r="P339" s="7"/>
    </row>
    <row r="340" spans="1:16" s="208" customFormat="1" x14ac:dyDescent="0.35">
      <c r="A340" s="185" t="s">
        <v>431</v>
      </c>
      <c r="B340" s="187" t="s">
        <v>442</v>
      </c>
      <c r="C340" s="196" t="s">
        <v>43</v>
      </c>
      <c r="D340" s="73">
        <v>3</v>
      </c>
      <c r="E340" s="193"/>
      <c r="F340" s="193"/>
      <c r="G340" s="193"/>
      <c r="H340" s="191">
        <f>SUM(Tabla1321124692321[[#This Row],[PRIMER TRIMESTRE]:[CUARTO TRIMESTRE]])</f>
        <v>3</v>
      </c>
      <c r="I340" s="210">
        <v>18000</v>
      </c>
      <c r="J340" s="190">
        <f>Tabla1321124692321[[#This Row],[PRECIO UNITARIO ESTIMADO]]*Tabla1321124692321[[#This Row],[CANTIDAD TOTAL]]</f>
        <v>54000</v>
      </c>
      <c r="K340" s="192"/>
      <c r="N340" s="209"/>
      <c r="O340" s="7"/>
      <c r="P340" s="7"/>
    </row>
    <row r="341" spans="1:16" s="208" customFormat="1" x14ac:dyDescent="0.35">
      <c r="A341" s="185" t="s">
        <v>431</v>
      </c>
      <c r="B341" s="187" t="s">
        <v>443</v>
      </c>
      <c r="C341" s="196" t="s">
        <v>43</v>
      </c>
      <c r="D341" s="73">
        <v>3</v>
      </c>
      <c r="E341" s="193"/>
      <c r="F341" s="193"/>
      <c r="G341" s="193"/>
      <c r="H341" s="191">
        <f>SUM(Tabla1321124692321[[#This Row],[PRIMER TRIMESTRE]:[CUARTO TRIMESTRE]])</f>
        <v>3</v>
      </c>
      <c r="I341" s="210">
        <v>15000</v>
      </c>
      <c r="J341" s="190">
        <f>Tabla1321124692321[[#This Row],[PRECIO UNITARIO ESTIMADO]]*Tabla1321124692321[[#This Row],[CANTIDAD TOTAL]]</f>
        <v>45000</v>
      </c>
      <c r="K341" s="192"/>
      <c r="N341" s="209"/>
      <c r="O341" s="7"/>
      <c r="P341" s="7"/>
    </row>
    <row r="342" spans="1:16" s="208" customFormat="1" x14ac:dyDescent="0.35">
      <c r="A342" s="185" t="s">
        <v>431</v>
      </c>
      <c r="B342" s="187" t="s">
        <v>444</v>
      </c>
      <c r="C342" s="196" t="s">
        <v>43</v>
      </c>
      <c r="D342" s="73">
        <v>3</v>
      </c>
      <c r="E342" s="193"/>
      <c r="F342" s="193"/>
      <c r="G342" s="193"/>
      <c r="H342" s="191">
        <f>SUM(Tabla1321124692321[[#This Row],[PRIMER TRIMESTRE]:[CUARTO TRIMESTRE]])</f>
        <v>3</v>
      </c>
      <c r="I342" s="210">
        <v>18000</v>
      </c>
      <c r="J342" s="190">
        <f>Tabla1321124692321[[#This Row],[PRECIO UNITARIO ESTIMADO]]*Tabla1321124692321[[#This Row],[CANTIDAD TOTAL]]</f>
        <v>54000</v>
      </c>
      <c r="K342" s="192"/>
      <c r="N342" s="209"/>
      <c r="O342" s="7"/>
      <c r="P342" s="7"/>
    </row>
    <row r="343" spans="1:16" s="208" customFormat="1" x14ac:dyDescent="0.35">
      <c r="A343" s="185" t="s">
        <v>431</v>
      </c>
      <c r="B343" s="187" t="s">
        <v>445</v>
      </c>
      <c r="C343" s="196" t="s">
        <v>43</v>
      </c>
      <c r="D343" s="73">
        <v>10</v>
      </c>
      <c r="E343" s="193"/>
      <c r="F343" s="193"/>
      <c r="G343" s="193"/>
      <c r="H343" s="191">
        <f>SUM(Tabla1321124692321[[#This Row],[PRIMER TRIMESTRE]:[CUARTO TRIMESTRE]])</f>
        <v>10</v>
      </c>
      <c r="I343" s="210">
        <v>15467.44</v>
      </c>
      <c r="J343" s="190">
        <f>Tabla1321124692321[[#This Row],[PRECIO UNITARIO ESTIMADO]]*Tabla1321124692321[[#This Row],[CANTIDAD TOTAL]]</f>
        <v>154674.4</v>
      </c>
      <c r="K343" s="192"/>
      <c r="N343" s="209"/>
      <c r="O343" s="7"/>
      <c r="P343" s="7"/>
    </row>
    <row r="344" spans="1:16" s="208" customFormat="1" x14ac:dyDescent="0.35">
      <c r="A344" s="185" t="s">
        <v>431</v>
      </c>
      <c r="B344" s="187" t="s">
        <v>446</v>
      </c>
      <c r="C344" s="196" t="s">
        <v>43</v>
      </c>
      <c r="D344" s="73">
        <v>15</v>
      </c>
      <c r="E344" s="193"/>
      <c r="F344" s="193"/>
      <c r="G344" s="193"/>
      <c r="H344" s="191">
        <f>SUM(Tabla1321124692321[[#This Row],[PRIMER TRIMESTRE]:[CUARTO TRIMESTRE]])</f>
        <v>15</v>
      </c>
      <c r="I344" s="210">
        <v>13750</v>
      </c>
      <c r="J344" s="190">
        <f>Tabla1321124692321[[#This Row],[PRECIO UNITARIO ESTIMADO]]*Tabla1321124692321[[#This Row],[CANTIDAD TOTAL]]</f>
        <v>206250</v>
      </c>
      <c r="K344" s="192"/>
      <c r="N344" s="209"/>
      <c r="O344" s="7"/>
      <c r="P344" s="7"/>
    </row>
    <row r="345" spans="1:16" s="208" customFormat="1" x14ac:dyDescent="0.35">
      <c r="A345" s="185" t="s">
        <v>431</v>
      </c>
      <c r="B345" s="187" t="s">
        <v>447</v>
      </c>
      <c r="C345" s="196" t="s">
        <v>43</v>
      </c>
      <c r="D345" s="73">
        <v>6</v>
      </c>
      <c r="E345" s="193"/>
      <c r="F345" s="193"/>
      <c r="G345" s="193"/>
      <c r="H345" s="191">
        <f>SUM(Tabla1321124692321[[#This Row],[PRIMER TRIMESTRE]:[CUARTO TRIMESTRE]])</f>
        <v>6</v>
      </c>
      <c r="I345" s="210">
        <v>14700</v>
      </c>
      <c r="J345" s="190">
        <f>Tabla1321124692321[[#This Row],[PRECIO UNITARIO ESTIMADO]]*Tabla1321124692321[[#This Row],[CANTIDAD TOTAL]]</f>
        <v>88200</v>
      </c>
      <c r="K345" s="192"/>
      <c r="N345" s="209"/>
      <c r="O345" s="7"/>
      <c r="P345" s="7"/>
    </row>
    <row r="346" spans="1:16" s="208" customFormat="1" x14ac:dyDescent="0.35">
      <c r="A346" s="185" t="s">
        <v>431</v>
      </c>
      <c r="B346" s="187" t="s">
        <v>448</v>
      </c>
      <c r="C346" s="196" t="s">
        <v>43</v>
      </c>
      <c r="D346" s="73">
        <v>3</v>
      </c>
      <c r="E346" s="193"/>
      <c r="F346" s="193"/>
      <c r="G346" s="193"/>
      <c r="H346" s="191">
        <f>SUM(Tabla1321124692321[[#This Row],[PRIMER TRIMESTRE]:[CUARTO TRIMESTRE]])</f>
        <v>3</v>
      </c>
      <c r="I346" s="210">
        <v>20765</v>
      </c>
      <c r="J346" s="190">
        <f>Tabla1321124692321[[#This Row],[PRECIO UNITARIO ESTIMADO]]*Tabla1321124692321[[#This Row],[CANTIDAD TOTAL]]</f>
        <v>62295</v>
      </c>
      <c r="K346" s="192"/>
      <c r="N346" s="209"/>
      <c r="O346" s="7"/>
      <c r="P346" s="7"/>
    </row>
    <row r="347" spans="1:16" s="208" customFormat="1" x14ac:dyDescent="0.35">
      <c r="A347" s="185" t="s">
        <v>431</v>
      </c>
      <c r="B347" s="187" t="s">
        <v>449</v>
      </c>
      <c r="C347" s="196" t="s">
        <v>43</v>
      </c>
      <c r="D347" s="73">
        <v>3</v>
      </c>
      <c r="E347" s="193"/>
      <c r="F347" s="193"/>
      <c r="G347" s="193"/>
      <c r="H347" s="191">
        <f>SUM(Tabla1321124692321[[#This Row],[PRIMER TRIMESTRE]:[CUARTO TRIMESTRE]])</f>
        <v>3</v>
      </c>
      <c r="I347" s="210">
        <v>20765</v>
      </c>
      <c r="J347" s="190">
        <f>Tabla1321124692321[[#This Row],[PRECIO UNITARIO ESTIMADO]]*Tabla1321124692321[[#This Row],[CANTIDAD TOTAL]]</f>
        <v>62295</v>
      </c>
      <c r="K347" s="192"/>
      <c r="N347" s="209"/>
      <c r="O347" s="7"/>
      <c r="P347" s="7"/>
    </row>
    <row r="348" spans="1:16" s="208" customFormat="1" x14ac:dyDescent="0.35">
      <c r="A348" s="185" t="s">
        <v>431</v>
      </c>
      <c r="B348" s="187" t="s">
        <v>450</v>
      </c>
      <c r="C348" s="196" t="s">
        <v>43</v>
      </c>
      <c r="D348" s="73">
        <v>3</v>
      </c>
      <c r="E348" s="193"/>
      <c r="F348" s="193"/>
      <c r="G348" s="193"/>
      <c r="H348" s="191">
        <f>SUM(Tabla1321124692321[[#This Row],[PRIMER TRIMESTRE]:[CUARTO TRIMESTRE]])</f>
        <v>3</v>
      </c>
      <c r="I348" s="210">
        <v>20765</v>
      </c>
      <c r="J348" s="190">
        <f>Tabla1321124692321[[#This Row],[PRECIO UNITARIO ESTIMADO]]*Tabla1321124692321[[#This Row],[CANTIDAD TOTAL]]</f>
        <v>62295</v>
      </c>
      <c r="K348" s="192"/>
      <c r="N348" s="209"/>
      <c r="O348" s="7"/>
      <c r="P348" s="7"/>
    </row>
    <row r="349" spans="1:16" s="208" customFormat="1" x14ac:dyDescent="0.35">
      <c r="A349" s="185" t="s">
        <v>431</v>
      </c>
      <c r="B349" s="187" t="s">
        <v>451</v>
      </c>
      <c r="C349" s="196" t="s">
        <v>43</v>
      </c>
      <c r="D349" s="73">
        <v>12</v>
      </c>
      <c r="E349" s="193"/>
      <c r="F349" s="193"/>
      <c r="G349" s="193"/>
      <c r="H349" s="191">
        <f>SUM(Tabla1321124692321[[#This Row],[PRIMER TRIMESTRE]:[CUARTO TRIMESTRE]])</f>
        <v>12</v>
      </c>
      <c r="I349" s="210">
        <v>20765</v>
      </c>
      <c r="J349" s="190">
        <f>Tabla1321124692321[[#This Row],[PRECIO UNITARIO ESTIMADO]]*Tabla1321124692321[[#This Row],[CANTIDAD TOTAL]]</f>
        <v>249180</v>
      </c>
      <c r="K349" s="192"/>
      <c r="N349" s="209"/>
      <c r="O349" s="7"/>
      <c r="P349" s="7"/>
    </row>
    <row r="350" spans="1:16" s="208" customFormat="1" x14ac:dyDescent="0.35">
      <c r="A350" s="185" t="s">
        <v>431</v>
      </c>
      <c r="B350" s="187" t="s">
        <v>452</v>
      </c>
      <c r="C350" s="196" t="s">
        <v>43</v>
      </c>
      <c r="D350" s="73">
        <v>10</v>
      </c>
      <c r="E350" s="193"/>
      <c r="F350" s="193"/>
      <c r="G350" s="193"/>
      <c r="H350" s="191">
        <f>SUM(Tabla1321124692321[[#This Row],[PRIMER TRIMESTRE]:[CUARTO TRIMESTRE]])</f>
        <v>10</v>
      </c>
      <c r="I350" s="210">
        <v>10495</v>
      </c>
      <c r="J350" s="190">
        <f>Tabla1321124692321[[#This Row],[PRECIO UNITARIO ESTIMADO]]*Tabla1321124692321[[#This Row],[CANTIDAD TOTAL]]</f>
        <v>104950</v>
      </c>
      <c r="K350" s="192"/>
      <c r="N350" s="209"/>
      <c r="O350" s="7"/>
      <c r="P350" s="7"/>
    </row>
    <row r="351" spans="1:16" s="208" customFormat="1" x14ac:dyDescent="0.35">
      <c r="A351" s="185" t="s">
        <v>431</v>
      </c>
      <c r="B351" s="187" t="s">
        <v>453</v>
      </c>
      <c r="C351" s="196" t="s">
        <v>43</v>
      </c>
      <c r="D351" s="73">
        <v>24</v>
      </c>
      <c r="E351" s="193"/>
      <c r="F351" s="193"/>
      <c r="G351" s="193"/>
      <c r="H351" s="191">
        <f>SUM(Tabla1321124692321[[#This Row],[PRIMER TRIMESTRE]:[CUARTO TRIMESTRE]])</f>
        <v>24</v>
      </c>
      <c r="I351" s="210">
        <v>7750</v>
      </c>
      <c r="J351" s="190">
        <f>Tabla1321124692321[[#This Row],[PRECIO UNITARIO ESTIMADO]]*Tabla1321124692321[[#This Row],[CANTIDAD TOTAL]]</f>
        <v>186000</v>
      </c>
      <c r="K351" s="192"/>
      <c r="N351" s="209"/>
      <c r="O351" s="7"/>
      <c r="P351" s="7"/>
    </row>
    <row r="352" spans="1:16" s="208" customFormat="1" x14ac:dyDescent="0.35">
      <c r="A352" s="185" t="s">
        <v>431</v>
      </c>
      <c r="B352" s="187" t="s">
        <v>454</v>
      </c>
      <c r="C352" s="196" t="s">
        <v>43</v>
      </c>
      <c r="D352" s="73">
        <v>10</v>
      </c>
      <c r="E352" s="193"/>
      <c r="F352" s="193"/>
      <c r="G352" s="193"/>
      <c r="H352" s="191">
        <f>SUM(Tabla1321124692321[[#This Row],[PRIMER TRIMESTRE]:[CUARTO TRIMESTRE]])</f>
        <v>10</v>
      </c>
      <c r="I352" s="210">
        <v>6700</v>
      </c>
      <c r="J352" s="190">
        <f>Tabla1321124692321[[#This Row],[PRECIO UNITARIO ESTIMADO]]*Tabla1321124692321[[#This Row],[CANTIDAD TOTAL]]</f>
        <v>67000</v>
      </c>
      <c r="K352" s="192"/>
      <c r="N352" s="209"/>
      <c r="O352" s="7"/>
      <c r="P352" s="7"/>
    </row>
    <row r="353" spans="1:14" s="189" customFormat="1" ht="15.75" customHeight="1" x14ac:dyDescent="0.35">
      <c r="A353" s="8" t="s">
        <v>431</v>
      </c>
      <c r="B353" s="8"/>
      <c r="C353" s="9"/>
      <c r="D353" s="10"/>
      <c r="E353" s="10"/>
      <c r="F353" s="10"/>
      <c r="G353" s="10"/>
      <c r="H353" s="10"/>
      <c r="I353" s="11"/>
      <c r="J353" s="12"/>
      <c r="K353" s="13">
        <f>SUM(J330:J352)</f>
        <v>1958409.4</v>
      </c>
      <c r="L353" s="9"/>
      <c r="M353" s="9"/>
      <c r="N353" s="9"/>
    </row>
    <row r="354" spans="1:14" s="154" customFormat="1" x14ac:dyDescent="0.35">
      <c r="A354" s="158" t="s">
        <v>21</v>
      </c>
      <c r="B354" s="159" t="s">
        <v>190</v>
      </c>
      <c r="C354" s="160" t="s">
        <v>43</v>
      </c>
      <c r="D354" s="161">
        <v>90</v>
      </c>
      <c r="E354" s="156"/>
      <c r="F354" s="156"/>
      <c r="G354" s="156"/>
      <c r="H354" s="156">
        <f>SUM(Tabla1321124692321[[#This Row],[PRIMER TRIMESTRE]:[CUARTO TRIMESTRE]])</f>
        <v>90</v>
      </c>
      <c r="I354" s="152">
        <v>99.12</v>
      </c>
      <c r="J354" s="155">
        <f>Tabla1321124692321[[#This Row],[PRECIO UNITARIO ESTIMADO]]*Tabla1321124692321[[#This Row],[CANTIDAD TOTAL]]</f>
        <v>8920.8000000000011</v>
      </c>
      <c r="K354" s="157"/>
      <c r="L354" s="151"/>
      <c r="M354" s="151"/>
      <c r="N354" s="153"/>
    </row>
    <row r="355" spans="1:14" s="154" customFormat="1" x14ac:dyDescent="0.35">
      <c r="A355" s="151" t="s">
        <v>21</v>
      </c>
      <c r="B355" s="159" t="s">
        <v>278</v>
      </c>
      <c r="C355" s="160" t="s">
        <v>43</v>
      </c>
      <c r="D355" s="161"/>
      <c r="E355" s="156"/>
      <c r="F355" s="156"/>
      <c r="G355" s="156"/>
      <c r="H355" s="156">
        <f>SUM(Tabla1321124692321[[#This Row],[PRIMER TRIMESTRE]:[CUARTO TRIMESTRE]])</f>
        <v>0</v>
      </c>
      <c r="I355" s="152">
        <v>70</v>
      </c>
      <c r="J355" s="155">
        <f>Tabla1321124692321[[#This Row],[PRECIO UNITARIO ESTIMADO]]*Tabla1321124692321[[#This Row],[CANTIDAD TOTAL]]</f>
        <v>0</v>
      </c>
      <c r="K355" s="157"/>
      <c r="L355" s="151"/>
      <c r="M355" s="151"/>
      <c r="N355" s="153"/>
    </row>
    <row r="356" spans="1:14" s="154" customFormat="1" x14ac:dyDescent="0.35">
      <c r="A356" s="151" t="s">
        <v>21</v>
      </c>
      <c r="B356" s="159" t="s">
        <v>279</v>
      </c>
      <c r="C356" s="160" t="s">
        <v>43</v>
      </c>
      <c r="D356" s="161"/>
      <c r="E356" s="156"/>
      <c r="F356" s="156"/>
      <c r="G356" s="156"/>
      <c r="H356" s="156">
        <f>SUM(Tabla1321124692321[[#This Row],[PRIMER TRIMESTRE]:[CUARTO TRIMESTRE]])</f>
        <v>0</v>
      </c>
      <c r="I356" s="152">
        <v>215</v>
      </c>
      <c r="J356" s="155">
        <f>Tabla1321124692321[[#This Row],[PRECIO UNITARIO ESTIMADO]]*Tabla1321124692321[[#This Row],[CANTIDAD TOTAL]]</f>
        <v>0</v>
      </c>
      <c r="K356" s="157"/>
      <c r="L356" s="151"/>
      <c r="M356" s="151"/>
      <c r="N356" s="153"/>
    </row>
    <row r="357" spans="1:14" s="154" customFormat="1" x14ac:dyDescent="0.35">
      <c r="A357" s="151" t="s">
        <v>21</v>
      </c>
      <c r="B357" s="159" t="s">
        <v>280</v>
      </c>
      <c r="C357" s="160" t="s">
        <v>43</v>
      </c>
      <c r="D357" s="161">
        <v>300</v>
      </c>
      <c r="E357" s="156"/>
      <c r="F357" s="156"/>
      <c r="G357" s="156"/>
      <c r="H357" s="156">
        <f>SUM(Tabla1321124692321[[#This Row],[PRIMER TRIMESTRE]:[CUARTO TRIMESTRE]])</f>
        <v>300</v>
      </c>
      <c r="I357" s="152">
        <v>350</v>
      </c>
      <c r="J357" s="155">
        <f>Tabla1321124692321[[#This Row],[PRECIO UNITARIO ESTIMADO]]*Tabla1321124692321[[#This Row],[CANTIDAD TOTAL]]</f>
        <v>105000</v>
      </c>
      <c r="K357" s="157"/>
      <c r="L357" s="151"/>
      <c r="M357" s="151"/>
      <c r="N357" s="153"/>
    </row>
    <row r="358" spans="1:14" s="154" customFormat="1" x14ac:dyDescent="0.35">
      <c r="A358" s="151" t="s">
        <v>21</v>
      </c>
      <c r="B358" s="159" t="s">
        <v>281</v>
      </c>
      <c r="C358" s="160" t="s">
        <v>43</v>
      </c>
      <c r="D358" s="161">
        <v>160</v>
      </c>
      <c r="E358" s="156"/>
      <c r="F358" s="156"/>
      <c r="G358" s="156"/>
      <c r="H358" s="156">
        <f>SUM(Tabla1321124692321[[#This Row],[PRIMER TRIMESTRE]:[CUARTO TRIMESTRE]])</f>
        <v>160</v>
      </c>
      <c r="I358" s="152">
        <v>530</v>
      </c>
      <c r="J358" s="155">
        <f>Tabla1321124692321[[#This Row],[PRECIO UNITARIO ESTIMADO]]*Tabla1321124692321[[#This Row],[CANTIDAD TOTAL]]</f>
        <v>84800</v>
      </c>
      <c r="K358" s="157"/>
      <c r="L358" s="151"/>
      <c r="M358" s="151"/>
      <c r="N358" s="153"/>
    </row>
    <row r="359" spans="1:14" s="154" customFormat="1" x14ac:dyDescent="0.35">
      <c r="A359" s="151" t="s">
        <v>21</v>
      </c>
      <c r="B359" s="159" t="s">
        <v>282</v>
      </c>
      <c r="C359" s="160" t="s">
        <v>43</v>
      </c>
      <c r="D359" s="161">
        <v>50</v>
      </c>
      <c r="E359" s="156"/>
      <c r="F359" s="156"/>
      <c r="G359" s="156"/>
      <c r="H359" s="156">
        <f>SUM(Tabla1321124692321[[#This Row],[PRIMER TRIMESTRE]:[CUARTO TRIMESTRE]])</f>
        <v>50</v>
      </c>
      <c r="I359" s="152">
        <v>183</v>
      </c>
      <c r="J359" s="155">
        <f>Tabla1321124692321[[#This Row],[PRECIO UNITARIO ESTIMADO]]*Tabla1321124692321[[#This Row],[CANTIDAD TOTAL]]</f>
        <v>9150</v>
      </c>
      <c r="K359" s="157"/>
      <c r="L359" s="151"/>
      <c r="M359" s="151"/>
      <c r="N359" s="153"/>
    </row>
    <row r="360" spans="1:14" s="154" customFormat="1" x14ac:dyDescent="0.35">
      <c r="A360" s="151" t="s">
        <v>21</v>
      </c>
      <c r="B360" s="159" t="s">
        <v>283</v>
      </c>
      <c r="C360" s="160" t="s">
        <v>43</v>
      </c>
      <c r="D360" s="161">
        <v>15</v>
      </c>
      <c r="E360" s="156"/>
      <c r="F360" s="156"/>
      <c r="G360" s="156"/>
      <c r="H360" s="156">
        <f>SUM(Tabla1321124692321[[#This Row],[PRIMER TRIMESTRE]:[CUARTO TRIMESTRE]])</f>
        <v>15</v>
      </c>
      <c r="I360" s="152">
        <v>250</v>
      </c>
      <c r="J360" s="155">
        <f>Tabla1321124692321[[#This Row],[PRECIO UNITARIO ESTIMADO]]*Tabla1321124692321[[#This Row],[CANTIDAD TOTAL]]</f>
        <v>3750</v>
      </c>
      <c r="K360" s="157"/>
      <c r="L360" s="151"/>
      <c r="M360" s="151"/>
      <c r="N360" s="153"/>
    </row>
    <row r="361" spans="1:14" s="154" customFormat="1" x14ac:dyDescent="0.35">
      <c r="A361" s="151" t="s">
        <v>21</v>
      </c>
      <c r="B361" s="159" t="s">
        <v>284</v>
      </c>
      <c r="C361" s="160" t="s">
        <v>43</v>
      </c>
      <c r="D361" s="161">
        <v>300</v>
      </c>
      <c r="E361" s="156"/>
      <c r="F361" s="156"/>
      <c r="G361" s="156"/>
      <c r="H361" s="156">
        <f>SUM(Tabla1321124692321[[#This Row],[PRIMER TRIMESTRE]:[CUARTO TRIMESTRE]])</f>
        <v>300</v>
      </c>
      <c r="I361" s="152">
        <v>320</v>
      </c>
      <c r="J361" s="155">
        <f>Tabla1321124692321[[#This Row],[PRECIO UNITARIO ESTIMADO]]*Tabla1321124692321[[#This Row],[CANTIDAD TOTAL]]</f>
        <v>96000</v>
      </c>
      <c r="K361" s="157"/>
      <c r="L361" s="151"/>
      <c r="M361" s="151"/>
      <c r="N361" s="153"/>
    </row>
    <row r="362" spans="1:14" s="154" customFormat="1" x14ac:dyDescent="0.35">
      <c r="A362" s="151" t="s">
        <v>21</v>
      </c>
      <c r="B362" s="159" t="s">
        <v>285</v>
      </c>
      <c r="C362" s="160" t="s">
        <v>43</v>
      </c>
      <c r="D362" s="161">
        <v>30</v>
      </c>
      <c r="E362" s="156"/>
      <c r="F362" s="156"/>
      <c r="G362" s="156"/>
      <c r="H362" s="156">
        <f>SUM(Tabla1321124692321[[#This Row],[PRIMER TRIMESTRE]:[CUARTO TRIMESTRE]])</f>
        <v>30</v>
      </c>
      <c r="I362" s="152">
        <v>240</v>
      </c>
      <c r="J362" s="155">
        <f>Tabla1321124692321[[#This Row],[PRECIO UNITARIO ESTIMADO]]*Tabla1321124692321[[#This Row],[CANTIDAD TOTAL]]</f>
        <v>7200</v>
      </c>
      <c r="K362" s="157"/>
      <c r="L362" s="151"/>
      <c r="M362" s="151"/>
      <c r="N362" s="153"/>
    </row>
    <row r="363" spans="1:14" s="154" customFormat="1" x14ac:dyDescent="0.35">
      <c r="A363" s="151" t="s">
        <v>21</v>
      </c>
      <c r="B363" s="162" t="s">
        <v>286</v>
      </c>
      <c r="C363" s="163" t="s">
        <v>93</v>
      </c>
      <c r="D363" s="164">
        <v>360</v>
      </c>
      <c r="E363" s="156"/>
      <c r="F363" s="156"/>
      <c r="G363" s="156"/>
      <c r="H363" s="156">
        <f>SUM(Tabla1321124692321[[#This Row],[PRIMER TRIMESTRE]:[CUARTO TRIMESTRE]])</f>
        <v>360</v>
      </c>
      <c r="I363" s="152">
        <v>97.88</v>
      </c>
      <c r="J363" s="155">
        <f>Tabla1321124692321[[#This Row],[PRECIO UNITARIO ESTIMADO]]*Tabla1321124692321[[#This Row],[CANTIDAD TOTAL]]</f>
        <v>35236.799999999996</v>
      </c>
      <c r="K363" s="157"/>
      <c r="L363" s="151"/>
      <c r="M363" s="151"/>
      <c r="N363" s="153"/>
    </row>
    <row r="364" spans="1:14" s="154" customFormat="1" x14ac:dyDescent="0.35">
      <c r="A364" s="151" t="s">
        <v>21</v>
      </c>
      <c r="B364" s="165" t="s">
        <v>287</v>
      </c>
      <c r="C364" s="167" t="s">
        <v>43</v>
      </c>
      <c r="D364" s="168"/>
      <c r="E364" s="156"/>
      <c r="F364" s="156"/>
      <c r="G364" s="156"/>
      <c r="H364" s="156">
        <f>SUM(Tabla1321124692321[[#This Row],[PRIMER TRIMESTRE]:[CUARTO TRIMESTRE]])</f>
        <v>0</v>
      </c>
      <c r="I364" s="152">
        <v>106</v>
      </c>
      <c r="J364" s="155">
        <f>Tabla1321124692321[[#This Row],[PRECIO UNITARIO ESTIMADO]]*Tabla1321124692321[[#This Row],[CANTIDAD TOTAL]]</f>
        <v>0</v>
      </c>
      <c r="K364" s="157"/>
      <c r="L364" s="151"/>
      <c r="M364" s="151"/>
      <c r="N364" s="153"/>
    </row>
    <row r="365" spans="1:14" s="154" customFormat="1" x14ac:dyDescent="0.35">
      <c r="A365" s="151" t="s">
        <v>21</v>
      </c>
      <c r="B365" s="165" t="s">
        <v>288</v>
      </c>
      <c r="C365" s="167" t="s">
        <v>43</v>
      </c>
      <c r="D365" s="168">
        <v>300</v>
      </c>
      <c r="E365" s="156"/>
      <c r="F365" s="156"/>
      <c r="G365" s="156"/>
      <c r="H365" s="156">
        <f>SUM(Tabla1321124692321[[#This Row],[PRIMER TRIMESTRE]:[CUARTO TRIMESTRE]])</f>
        <v>300</v>
      </c>
      <c r="I365" s="152">
        <v>16.52</v>
      </c>
      <c r="J365" s="155">
        <f>Tabla1321124692321[[#This Row],[PRECIO UNITARIO ESTIMADO]]*Tabla1321124692321[[#This Row],[CANTIDAD TOTAL]]</f>
        <v>4956</v>
      </c>
      <c r="K365" s="157"/>
      <c r="L365" s="151"/>
      <c r="M365" s="151"/>
      <c r="N365" s="153"/>
    </row>
    <row r="366" spans="1:14" s="154" customFormat="1" x14ac:dyDescent="0.35">
      <c r="A366" s="151" t="s">
        <v>21</v>
      </c>
      <c r="B366" s="165" t="s">
        <v>289</v>
      </c>
      <c r="C366" s="167" t="s">
        <v>50</v>
      </c>
      <c r="D366" s="168">
        <v>400</v>
      </c>
      <c r="E366" s="156"/>
      <c r="F366" s="156"/>
      <c r="G366" s="156"/>
      <c r="H366" s="156">
        <f>SUM(Tabla1321124692321[[#This Row],[PRIMER TRIMESTRE]:[CUARTO TRIMESTRE]])</f>
        <v>400</v>
      </c>
      <c r="I366" s="152">
        <v>57.76</v>
      </c>
      <c r="J366" s="155">
        <f>Tabla1321124692321[[#This Row],[PRECIO UNITARIO ESTIMADO]]*Tabla1321124692321[[#This Row],[CANTIDAD TOTAL]]</f>
        <v>23104</v>
      </c>
      <c r="K366" s="157"/>
      <c r="L366" s="151"/>
      <c r="M366" s="151"/>
      <c r="N366" s="153"/>
    </row>
    <row r="367" spans="1:14" s="154" customFormat="1" ht="25" customHeight="1" x14ac:dyDescent="0.35">
      <c r="A367" s="151" t="s">
        <v>21</v>
      </c>
      <c r="B367" s="166" t="s">
        <v>325</v>
      </c>
      <c r="C367" s="167" t="s">
        <v>290</v>
      </c>
      <c r="D367" s="168">
        <v>75</v>
      </c>
      <c r="E367" s="156"/>
      <c r="F367" s="156"/>
      <c r="G367" s="156"/>
      <c r="H367" s="156">
        <f>SUM(Tabla1321124692321[[#This Row],[PRIMER TRIMESTRE]:[CUARTO TRIMESTRE]])</f>
        <v>75</v>
      </c>
      <c r="I367" s="152">
        <v>560</v>
      </c>
      <c r="J367" s="155">
        <f>Tabla1321124692321[[#This Row],[PRECIO UNITARIO ESTIMADO]]*Tabla1321124692321[[#This Row],[CANTIDAD TOTAL]]</f>
        <v>42000</v>
      </c>
      <c r="K367" s="157"/>
      <c r="L367" s="151"/>
      <c r="M367" s="151"/>
      <c r="N367" s="153"/>
    </row>
    <row r="368" spans="1:14" s="154" customFormat="1" x14ac:dyDescent="0.35">
      <c r="A368" s="151" t="s">
        <v>21</v>
      </c>
      <c r="B368" s="165" t="s">
        <v>291</v>
      </c>
      <c r="C368" s="167" t="s">
        <v>43</v>
      </c>
      <c r="D368" s="169"/>
      <c r="E368" s="156"/>
      <c r="F368" s="156"/>
      <c r="G368" s="156"/>
      <c r="H368" s="156">
        <f>SUM(Tabla1321124692321[[#This Row],[PRIMER TRIMESTRE]:[CUARTO TRIMESTRE]])</f>
        <v>0</v>
      </c>
      <c r="I368" s="152">
        <v>1265</v>
      </c>
      <c r="J368" s="155">
        <f>Tabla1321124692321[[#This Row],[PRECIO UNITARIO ESTIMADO]]*Tabla1321124692321[[#This Row],[CANTIDAD TOTAL]]</f>
        <v>0</v>
      </c>
      <c r="K368" s="157"/>
      <c r="L368" s="151"/>
      <c r="M368" s="151"/>
      <c r="N368" s="153"/>
    </row>
    <row r="369" spans="1:14" s="154" customFormat="1" x14ac:dyDescent="0.35">
      <c r="A369" s="151" t="s">
        <v>21</v>
      </c>
      <c r="B369" s="165" t="s">
        <v>292</v>
      </c>
      <c r="C369" s="167" t="s">
        <v>51</v>
      </c>
      <c r="D369" s="168">
        <v>300</v>
      </c>
      <c r="E369" s="156"/>
      <c r="F369" s="156"/>
      <c r="G369" s="156"/>
      <c r="H369" s="156">
        <f>SUM(Tabla1321124692321[[#This Row],[PRIMER TRIMESTRE]:[CUARTO TRIMESTRE]])</f>
        <v>300</v>
      </c>
      <c r="I369" s="152">
        <v>104.9</v>
      </c>
      <c r="J369" s="155">
        <f>Tabla1321124692321[[#This Row],[PRECIO UNITARIO ESTIMADO]]*Tabla1321124692321[[#This Row],[CANTIDAD TOTAL]]</f>
        <v>31470</v>
      </c>
      <c r="K369" s="157"/>
      <c r="L369" s="151"/>
      <c r="M369" s="151"/>
      <c r="N369" s="153"/>
    </row>
    <row r="370" spans="1:14" s="154" customFormat="1" x14ac:dyDescent="0.35">
      <c r="A370" s="151" t="s">
        <v>21</v>
      </c>
      <c r="B370" s="165" t="s">
        <v>293</v>
      </c>
      <c r="C370" s="167" t="s">
        <v>51</v>
      </c>
      <c r="D370" s="168">
        <v>300</v>
      </c>
      <c r="E370" s="156"/>
      <c r="F370" s="156"/>
      <c r="G370" s="156"/>
      <c r="H370" s="156">
        <f>SUM(Tabla1321124692321[[#This Row],[PRIMER TRIMESTRE]:[CUARTO TRIMESTRE]])</f>
        <v>300</v>
      </c>
      <c r="I370" s="152">
        <v>250</v>
      </c>
      <c r="J370" s="155">
        <f>Tabla1321124692321[[#This Row],[PRECIO UNITARIO ESTIMADO]]*Tabla1321124692321[[#This Row],[CANTIDAD TOTAL]]</f>
        <v>75000</v>
      </c>
      <c r="K370" s="157"/>
      <c r="L370" s="151"/>
      <c r="M370" s="151"/>
      <c r="N370" s="153"/>
    </row>
    <row r="371" spans="1:14" s="154" customFormat="1" x14ac:dyDescent="0.35">
      <c r="A371" s="151" t="s">
        <v>21</v>
      </c>
      <c r="B371" s="165" t="s">
        <v>294</v>
      </c>
      <c r="C371" s="167" t="s">
        <v>43</v>
      </c>
      <c r="D371" s="169">
        <v>300</v>
      </c>
      <c r="E371" s="156"/>
      <c r="F371" s="156"/>
      <c r="G371" s="156"/>
      <c r="H371" s="156">
        <f>SUM(Tabla1321124692321[[#This Row],[PRIMER TRIMESTRE]:[CUARTO TRIMESTRE]])</f>
        <v>300</v>
      </c>
      <c r="I371" s="152">
        <v>221</v>
      </c>
      <c r="J371" s="155">
        <f>Tabla1321124692321[[#This Row],[PRECIO UNITARIO ESTIMADO]]*Tabla1321124692321[[#This Row],[CANTIDAD TOTAL]]</f>
        <v>66300</v>
      </c>
      <c r="K371" s="157"/>
      <c r="L371" s="151"/>
      <c r="M371" s="151"/>
      <c r="N371" s="153"/>
    </row>
    <row r="372" spans="1:14" s="154" customFormat="1" ht="33.65" customHeight="1" x14ac:dyDescent="0.35">
      <c r="A372" s="151" t="s">
        <v>21</v>
      </c>
      <c r="B372" s="165" t="s">
        <v>295</v>
      </c>
      <c r="C372" s="167" t="s">
        <v>43</v>
      </c>
      <c r="D372" s="169">
        <v>300</v>
      </c>
      <c r="E372" s="156"/>
      <c r="F372" s="156"/>
      <c r="G372" s="156"/>
      <c r="H372" s="156">
        <f>SUM(Tabla1321124692321[[#This Row],[PRIMER TRIMESTRE]:[CUARTO TRIMESTRE]])</f>
        <v>300</v>
      </c>
      <c r="I372" s="152">
        <v>618.98</v>
      </c>
      <c r="J372" s="155">
        <f>Tabla1321124692321[[#This Row],[PRECIO UNITARIO ESTIMADO]]*Tabla1321124692321[[#This Row],[CANTIDAD TOTAL]]</f>
        <v>185694</v>
      </c>
      <c r="K372" s="157"/>
      <c r="L372" s="151"/>
      <c r="M372" s="151"/>
      <c r="N372" s="153"/>
    </row>
    <row r="373" spans="1:14" s="154" customFormat="1" x14ac:dyDescent="0.35">
      <c r="A373" s="151" t="s">
        <v>21</v>
      </c>
      <c r="B373" s="170" t="s">
        <v>296</v>
      </c>
      <c r="C373" s="173" t="s">
        <v>43</v>
      </c>
      <c r="D373" s="176"/>
      <c r="E373" s="156"/>
      <c r="F373" s="156"/>
      <c r="G373" s="156"/>
      <c r="H373" s="156">
        <f>SUM(Tabla1321124692321[[#This Row],[PRIMER TRIMESTRE]:[CUARTO TRIMESTRE]])</f>
        <v>0</v>
      </c>
      <c r="I373" s="152">
        <v>1273.99</v>
      </c>
      <c r="J373" s="155">
        <f>Tabla1321124692321[[#This Row],[PRECIO UNITARIO ESTIMADO]]*Tabla1321124692321[[#This Row],[CANTIDAD TOTAL]]</f>
        <v>0</v>
      </c>
      <c r="K373" s="157"/>
      <c r="L373" s="151"/>
      <c r="M373" s="151"/>
      <c r="N373" s="153"/>
    </row>
    <row r="374" spans="1:14" s="154" customFormat="1" x14ac:dyDescent="0.35">
      <c r="A374" s="151" t="s">
        <v>21</v>
      </c>
      <c r="B374" s="170" t="s">
        <v>297</v>
      </c>
      <c r="C374" s="173" t="s">
        <v>51</v>
      </c>
      <c r="D374" s="176">
        <v>100</v>
      </c>
      <c r="E374" s="156"/>
      <c r="F374" s="156"/>
      <c r="G374" s="156"/>
      <c r="H374" s="156">
        <f>SUM(Tabla1321124692321[[#This Row],[PRIMER TRIMESTRE]:[CUARTO TRIMESTRE]])</f>
        <v>100</v>
      </c>
      <c r="I374" s="152">
        <v>526</v>
      </c>
      <c r="J374" s="155">
        <f>Tabla1321124692321[[#This Row],[PRECIO UNITARIO ESTIMADO]]*Tabla1321124692321[[#This Row],[CANTIDAD TOTAL]]</f>
        <v>52600</v>
      </c>
      <c r="K374" s="157"/>
      <c r="L374" s="151"/>
      <c r="M374" s="151"/>
      <c r="N374" s="153"/>
    </row>
    <row r="375" spans="1:14" s="154" customFormat="1" x14ac:dyDescent="0.35">
      <c r="A375" s="151" t="s">
        <v>21</v>
      </c>
      <c r="B375" s="170" t="s">
        <v>298</v>
      </c>
      <c r="C375" s="173" t="s">
        <v>299</v>
      </c>
      <c r="D375" s="176">
        <v>80</v>
      </c>
      <c r="E375" s="156"/>
      <c r="F375" s="156"/>
      <c r="G375" s="156"/>
      <c r="H375" s="156">
        <f>SUM(Tabla1321124692321[[#This Row],[PRIMER TRIMESTRE]:[CUARTO TRIMESTRE]])</f>
        <v>80</v>
      </c>
      <c r="I375" s="152">
        <v>1144.5999999999999</v>
      </c>
      <c r="J375" s="155">
        <f>Tabla1321124692321[[#This Row],[PRECIO UNITARIO ESTIMADO]]*Tabla1321124692321[[#This Row],[CANTIDAD TOTAL]]</f>
        <v>91568</v>
      </c>
      <c r="K375" s="157"/>
      <c r="L375" s="151"/>
      <c r="M375" s="151"/>
      <c r="N375" s="153"/>
    </row>
    <row r="376" spans="1:14" s="154" customFormat="1" x14ac:dyDescent="0.35">
      <c r="A376" s="151" t="s">
        <v>21</v>
      </c>
      <c r="B376" s="170" t="s">
        <v>300</v>
      </c>
      <c r="C376" s="173" t="s">
        <v>51</v>
      </c>
      <c r="D376" s="176">
        <v>500</v>
      </c>
      <c r="E376" s="156"/>
      <c r="F376" s="156"/>
      <c r="G376" s="156"/>
      <c r="H376" s="156">
        <f>SUM(Tabla1321124692321[[#This Row],[PRIMER TRIMESTRE]:[CUARTO TRIMESTRE]])</f>
        <v>500</v>
      </c>
      <c r="I376" s="152">
        <v>83.6</v>
      </c>
      <c r="J376" s="155">
        <f>Tabla1321124692321[[#This Row],[PRECIO UNITARIO ESTIMADO]]*Tabla1321124692321[[#This Row],[CANTIDAD TOTAL]]</f>
        <v>41800</v>
      </c>
      <c r="K376" s="157"/>
      <c r="L376" s="151"/>
      <c r="M376" s="151"/>
      <c r="N376" s="153"/>
    </row>
    <row r="377" spans="1:14" s="154" customFormat="1" x14ac:dyDescent="0.35">
      <c r="A377" s="151" t="s">
        <v>21</v>
      </c>
      <c r="B377" s="170" t="s">
        <v>301</v>
      </c>
      <c r="C377" s="173" t="s">
        <v>43</v>
      </c>
      <c r="D377" s="176"/>
      <c r="E377" s="156"/>
      <c r="F377" s="156"/>
      <c r="G377" s="156"/>
      <c r="H377" s="156">
        <f>SUM(Tabla1321124692321[[#This Row],[PRIMER TRIMESTRE]:[CUARTO TRIMESTRE]])</f>
        <v>0</v>
      </c>
      <c r="I377" s="152">
        <v>450</v>
      </c>
      <c r="J377" s="155">
        <f>Tabla1321124692321[[#This Row],[PRECIO UNITARIO ESTIMADO]]*Tabla1321124692321[[#This Row],[CANTIDAD TOTAL]]</f>
        <v>0</v>
      </c>
      <c r="K377" s="157"/>
      <c r="L377" s="151"/>
      <c r="M377" s="151"/>
      <c r="N377" s="153"/>
    </row>
    <row r="378" spans="1:14" s="154" customFormat="1" x14ac:dyDescent="0.35">
      <c r="A378" s="151" t="s">
        <v>21</v>
      </c>
      <c r="B378" s="170" t="s">
        <v>302</v>
      </c>
      <c r="C378" s="173" t="s">
        <v>50</v>
      </c>
      <c r="D378" s="176">
        <v>130</v>
      </c>
      <c r="E378" s="156"/>
      <c r="F378" s="156"/>
      <c r="G378" s="156"/>
      <c r="H378" s="156">
        <f>SUM(Tabla1321124692321[[#This Row],[PRIMER TRIMESTRE]:[CUARTO TRIMESTRE]])</f>
        <v>130</v>
      </c>
      <c r="I378" s="152">
        <v>404.45</v>
      </c>
      <c r="J378" s="155">
        <f>Tabla1321124692321[[#This Row],[PRECIO UNITARIO ESTIMADO]]*Tabla1321124692321[[#This Row],[CANTIDAD TOTAL]]</f>
        <v>52578.5</v>
      </c>
      <c r="K378" s="157"/>
      <c r="L378" s="151"/>
      <c r="M378" s="151"/>
      <c r="N378" s="153"/>
    </row>
    <row r="379" spans="1:14" s="154" customFormat="1" x14ac:dyDescent="0.35">
      <c r="A379" s="151" t="s">
        <v>21</v>
      </c>
      <c r="B379" s="170" t="s">
        <v>303</v>
      </c>
      <c r="C379" s="173" t="s">
        <v>43</v>
      </c>
      <c r="D379" s="178">
        <v>5000</v>
      </c>
      <c r="E379" s="156"/>
      <c r="F379" s="156"/>
      <c r="G379" s="156"/>
      <c r="H379" s="156">
        <f>SUM(Tabla1321124692321[[#This Row],[PRIMER TRIMESTRE]:[CUARTO TRIMESTRE]])</f>
        <v>5000</v>
      </c>
      <c r="I379" s="186">
        <v>3.42</v>
      </c>
      <c r="J379" s="155">
        <f>Tabla1321124692321[[#This Row],[PRECIO UNITARIO ESTIMADO]]*Tabla1321124692321[[#This Row],[CANTIDAD TOTAL]]</f>
        <v>17100</v>
      </c>
      <c r="K379" s="157"/>
      <c r="L379" s="151"/>
      <c r="M379" s="151"/>
      <c r="N379" s="153"/>
    </row>
    <row r="380" spans="1:14" s="154" customFormat="1" x14ac:dyDescent="0.35">
      <c r="A380" s="151" t="s">
        <v>21</v>
      </c>
      <c r="B380" s="170" t="s">
        <v>337</v>
      </c>
      <c r="C380" s="173" t="s">
        <v>324</v>
      </c>
      <c r="D380" s="176"/>
      <c r="E380" s="156"/>
      <c r="F380" s="156"/>
      <c r="G380" s="156"/>
      <c r="H380" s="156">
        <f>SUM(Tabla1321124692321[[#This Row],[PRIMER TRIMESTRE]:[CUARTO TRIMESTRE]])</f>
        <v>0</v>
      </c>
      <c r="I380" s="152">
        <v>375.83</v>
      </c>
      <c r="J380" s="155">
        <f>Tabla1321124692321[[#This Row],[PRECIO UNITARIO ESTIMADO]]*Tabla1321124692321[[#This Row],[CANTIDAD TOTAL]]</f>
        <v>0</v>
      </c>
      <c r="K380" s="157"/>
      <c r="L380" s="151"/>
      <c r="M380" s="151"/>
      <c r="N380" s="153"/>
    </row>
    <row r="381" spans="1:14" s="154" customFormat="1" x14ac:dyDescent="0.35">
      <c r="A381" s="151" t="s">
        <v>21</v>
      </c>
      <c r="B381" s="170" t="s">
        <v>338</v>
      </c>
      <c r="C381" s="173" t="s">
        <v>324</v>
      </c>
      <c r="D381" s="176">
        <v>300</v>
      </c>
      <c r="E381" s="156"/>
      <c r="F381" s="156"/>
      <c r="G381" s="156"/>
      <c r="H381" s="156">
        <f>SUM(Tabla1321124692321[[#This Row],[PRIMER TRIMESTRE]:[CUARTO TRIMESTRE]])</f>
        <v>300</v>
      </c>
      <c r="I381" s="152">
        <v>240</v>
      </c>
      <c r="J381" s="155">
        <f>Tabla1321124692321[[#This Row],[PRECIO UNITARIO ESTIMADO]]*Tabla1321124692321[[#This Row],[CANTIDAD TOTAL]]</f>
        <v>72000</v>
      </c>
      <c r="K381" s="157"/>
      <c r="L381" s="151"/>
      <c r="M381" s="151"/>
      <c r="N381" s="153"/>
    </row>
    <row r="382" spans="1:14" s="154" customFormat="1" x14ac:dyDescent="0.35">
      <c r="A382" s="151" t="s">
        <v>21</v>
      </c>
      <c r="B382" s="170" t="s">
        <v>304</v>
      </c>
      <c r="C382" s="173" t="s">
        <v>265</v>
      </c>
      <c r="D382" s="176">
        <v>300</v>
      </c>
      <c r="E382" s="156"/>
      <c r="F382" s="156"/>
      <c r="G382" s="156"/>
      <c r="H382" s="156">
        <f>SUM(Tabla1321124692321[[#This Row],[PRIMER TRIMESTRE]:[CUARTO TRIMESTRE]])</f>
        <v>300</v>
      </c>
      <c r="I382" s="152">
        <v>140.62</v>
      </c>
      <c r="J382" s="155">
        <f>Tabla1321124692321[[#This Row],[PRECIO UNITARIO ESTIMADO]]*Tabla1321124692321[[#This Row],[CANTIDAD TOTAL]]</f>
        <v>42186</v>
      </c>
      <c r="K382" s="157"/>
      <c r="L382" s="151"/>
      <c r="M382" s="151"/>
      <c r="N382" s="153"/>
    </row>
    <row r="383" spans="1:14" s="154" customFormat="1" x14ac:dyDescent="0.35">
      <c r="A383" s="151" t="s">
        <v>21</v>
      </c>
      <c r="B383" s="170" t="s">
        <v>313</v>
      </c>
      <c r="C383" s="173" t="s">
        <v>65</v>
      </c>
      <c r="D383" s="178"/>
      <c r="E383" s="156"/>
      <c r="F383" s="156"/>
      <c r="G383" s="156"/>
      <c r="H383" s="156">
        <f>SUM(Tabla1321124692321[[#This Row],[PRIMER TRIMESTRE]:[CUARTO TRIMESTRE]])</f>
        <v>0</v>
      </c>
      <c r="I383" s="152">
        <v>45000</v>
      </c>
      <c r="J383" s="155">
        <f>Tabla1321124692321[[#This Row],[PRECIO UNITARIO ESTIMADO]]*Tabla1321124692321[[#This Row],[CANTIDAD TOTAL]]</f>
        <v>0</v>
      </c>
      <c r="K383" s="157"/>
      <c r="L383" s="151"/>
      <c r="M383" s="151"/>
      <c r="N383" s="153"/>
    </row>
    <row r="384" spans="1:14" s="154" customFormat="1" x14ac:dyDescent="0.35">
      <c r="A384" s="151" t="s">
        <v>21</v>
      </c>
      <c r="B384" s="172" t="s">
        <v>305</v>
      </c>
      <c r="C384" s="179" t="s">
        <v>65</v>
      </c>
      <c r="D384" s="180"/>
      <c r="E384" s="156"/>
      <c r="F384" s="156"/>
      <c r="G384" s="156"/>
      <c r="H384" s="156">
        <f>SUM(Tabla1321124692321[[#This Row],[PRIMER TRIMESTRE]:[CUARTO TRIMESTRE]])</f>
        <v>0</v>
      </c>
      <c r="I384" s="152">
        <v>1200</v>
      </c>
      <c r="J384" s="155">
        <f>Tabla1321124692321[[#This Row],[PRECIO UNITARIO ESTIMADO]]*Tabla1321124692321[[#This Row],[CANTIDAD TOTAL]]</f>
        <v>0</v>
      </c>
      <c r="K384" s="157"/>
      <c r="L384" s="151"/>
      <c r="M384" s="151"/>
      <c r="N384" s="153"/>
    </row>
    <row r="385" spans="1:16" s="154" customFormat="1" x14ac:dyDescent="0.35">
      <c r="A385" s="151" t="s">
        <v>21</v>
      </c>
      <c r="B385" s="187" t="s">
        <v>394</v>
      </c>
      <c r="C385" s="196" t="s">
        <v>395</v>
      </c>
      <c r="D385" s="197">
        <v>2400</v>
      </c>
      <c r="E385" s="156"/>
      <c r="F385" s="156"/>
      <c r="G385" s="156"/>
      <c r="H385" s="156">
        <f>SUM(Tabla1321124692321[[#This Row],[PRIMER TRIMESTRE]:[CUARTO TRIMESTRE]])</f>
        <v>2400</v>
      </c>
      <c r="I385" s="152">
        <v>120</v>
      </c>
      <c r="J385" s="155">
        <f>Tabla1321124692321[[#This Row],[PRECIO UNITARIO ESTIMADO]]*Tabla1321124692321[[#This Row],[CANTIDAD TOTAL]]</f>
        <v>288000</v>
      </c>
      <c r="K385" s="157"/>
      <c r="L385" s="151"/>
      <c r="M385" s="151"/>
      <c r="N385" s="153"/>
    </row>
    <row r="386" spans="1:16" s="154" customFormat="1" ht="21.65" customHeight="1" x14ac:dyDescent="0.35">
      <c r="A386" s="8" t="s">
        <v>21</v>
      </c>
      <c r="B386" s="8"/>
      <c r="C386" s="9"/>
      <c r="D386" s="10"/>
      <c r="E386" s="10"/>
      <c r="F386" s="10"/>
      <c r="G386" s="10"/>
      <c r="H386" s="10"/>
      <c r="I386" s="11"/>
      <c r="J386" s="12"/>
      <c r="K386" s="13">
        <f>SUM(J354:J385)</f>
        <v>1436414.1</v>
      </c>
      <c r="L386" s="9"/>
      <c r="M386" s="9"/>
      <c r="N386" s="9"/>
    </row>
    <row r="387" spans="1:16" s="46" customFormat="1" ht="19" customHeight="1" x14ac:dyDescent="0.35">
      <c r="A387" s="41" t="s">
        <v>320</v>
      </c>
      <c r="B387" s="41" t="s">
        <v>356</v>
      </c>
      <c r="C387" s="40" t="s">
        <v>65</v>
      </c>
      <c r="D387" s="5">
        <v>8</v>
      </c>
      <c r="E387" s="193"/>
      <c r="F387" s="5"/>
      <c r="G387" s="5"/>
      <c r="H387" s="5">
        <f>SUM(Tabla1321124692321[[#This Row],[PRIMER TRIMESTRE]:[CUARTO TRIMESTRE]])</f>
        <v>8</v>
      </c>
      <c r="I387" s="3">
        <v>36000</v>
      </c>
      <c r="J387" s="44">
        <f>Tabla1321124692321[[#This Row],[PRECIO UNITARIO ESTIMADO]]*Tabla1321124692321[[#This Row],[CANTIDAD TOTAL]]</f>
        <v>288000</v>
      </c>
      <c r="K387" s="45"/>
      <c r="L387" s="41"/>
      <c r="M387" s="41"/>
      <c r="N387" s="40"/>
    </row>
    <row r="388" spans="1:16" s="41" customFormat="1" x14ac:dyDescent="0.35">
      <c r="A388" s="41" t="s">
        <v>320</v>
      </c>
      <c r="B388" s="41" t="s">
        <v>357</v>
      </c>
      <c r="C388" s="40" t="s">
        <v>43</v>
      </c>
      <c r="D388" s="5">
        <v>1</v>
      </c>
      <c r="E388" s="193"/>
      <c r="F388" s="5"/>
      <c r="G388" s="5"/>
      <c r="H388" s="5">
        <f>SUM(Tabla1321124692321[[#This Row],[PRIMER TRIMESTRE]:[CUARTO TRIMESTRE]])</f>
        <v>1</v>
      </c>
      <c r="I388" s="3">
        <v>75000</v>
      </c>
      <c r="J388" s="44">
        <f>Tabla1321124692321[[#This Row],[PRECIO UNITARIO ESTIMADO]]*Tabla1321124692321[[#This Row],[CANTIDAD TOTAL]]</f>
        <v>75000</v>
      </c>
      <c r="K388" s="45"/>
      <c r="N388" s="40"/>
      <c r="O388" s="7"/>
      <c r="P388" s="7"/>
    </row>
    <row r="389" spans="1:16" s="46" customFormat="1" ht="32.5" customHeight="1" x14ac:dyDescent="0.35">
      <c r="A389" s="8" t="s">
        <v>320</v>
      </c>
      <c r="B389" s="8"/>
      <c r="C389" s="9"/>
      <c r="D389" s="10"/>
      <c r="E389" s="10"/>
      <c r="F389" s="10"/>
      <c r="G389" s="10"/>
      <c r="H389" s="10"/>
      <c r="I389" s="11"/>
      <c r="J389" s="12"/>
      <c r="K389" s="13">
        <f>SUM(J387:J388)</f>
        <v>363000</v>
      </c>
      <c r="L389" s="9"/>
      <c r="M389" s="9"/>
      <c r="N389" s="9"/>
    </row>
    <row r="390" spans="1:16" s="46" customFormat="1" ht="20.149999999999999" customHeight="1" x14ac:dyDescent="0.35">
      <c r="A390" s="187" t="s">
        <v>392</v>
      </c>
      <c r="B390" s="205" t="s">
        <v>272</v>
      </c>
      <c r="C390" s="121" t="s">
        <v>43</v>
      </c>
      <c r="D390" s="73"/>
      <c r="E390" s="122">
        <v>20</v>
      </c>
      <c r="F390" s="5"/>
      <c r="G390" s="5"/>
      <c r="H390" s="5">
        <f>SUM(Tabla1321124692321[[#This Row],[PRIMER TRIMESTRE]:[CUARTO TRIMESTRE]])</f>
        <v>20</v>
      </c>
      <c r="I390" s="3">
        <v>3000</v>
      </c>
      <c r="J390" s="44">
        <f>Tabla1321124692321[[#This Row],[PRECIO UNITARIO ESTIMADO]]*Tabla1321124692321[[#This Row],[CANTIDAD TOTAL]]</f>
        <v>60000</v>
      </c>
      <c r="K390" s="45"/>
      <c r="L390" s="70"/>
      <c r="M390" s="70"/>
      <c r="N390" s="69"/>
    </row>
    <row r="391" spans="1:16" s="189" customFormat="1" ht="17.5" customHeight="1" x14ac:dyDescent="0.35">
      <c r="A391" s="8" t="s">
        <v>392</v>
      </c>
      <c r="B391" s="8"/>
      <c r="C391" s="9"/>
      <c r="D391" s="10"/>
      <c r="E391" s="10"/>
      <c r="F391" s="10"/>
      <c r="G391" s="10"/>
      <c r="H391" s="10"/>
      <c r="I391" s="11"/>
      <c r="J391" s="12"/>
      <c r="K391" s="13">
        <f>SUM(J390)</f>
        <v>60000</v>
      </c>
      <c r="L391" s="9"/>
      <c r="M391" s="9"/>
      <c r="N391" s="9"/>
    </row>
    <row r="392" spans="1:16" s="46" customFormat="1" ht="19" customHeight="1" x14ac:dyDescent="0.35">
      <c r="A392" s="187" t="s">
        <v>20</v>
      </c>
      <c r="B392" s="205" t="s">
        <v>261</v>
      </c>
      <c r="C392" s="102" t="s">
        <v>51</v>
      </c>
      <c r="D392" s="73"/>
      <c r="E392" s="103">
        <v>20</v>
      </c>
      <c r="F392" s="5"/>
      <c r="G392" s="5"/>
      <c r="H392" s="5">
        <f>SUM(Tabla1321124692321[[#This Row],[PRIMER TRIMESTRE]:[CUARTO TRIMESTRE]])</f>
        <v>20</v>
      </c>
      <c r="I392" s="3">
        <v>1100</v>
      </c>
      <c r="J392" s="44">
        <f>Tabla1321124692321[[#This Row],[PRECIO UNITARIO ESTIMADO]]*Tabla1321124692321[[#This Row],[CANTIDAD TOTAL]]</f>
        <v>22000</v>
      </c>
      <c r="K392" s="45"/>
      <c r="L392" s="70"/>
      <c r="M392" s="70"/>
      <c r="N392" s="69"/>
    </row>
    <row r="393" spans="1:16" s="189" customFormat="1" ht="24" customHeight="1" x14ac:dyDescent="0.35">
      <c r="A393" s="8" t="s">
        <v>20</v>
      </c>
      <c r="B393" s="8"/>
      <c r="C393" s="9"/>
      <c r="D393" s="10"/>
      <c r="E393" s="10"/>
      <c r="F393" s="10"/>
      <c r="G393" s="10"/>
      <c r="H393" s="10"/>
      <c r="I393" s="11"/>
      <c r="J393" s="12"/>
      <c r="K393" s="13">
        <f>SUM(J392)</f>
        <v>22000</v>
      </c>
      <c r="L393" s="9"/>
      <c r="M393" s="9"/>
      <c r="N393" s="9"/>
    </row>
    <row r="394" spans="1:16" s="46" customFormat="1" ht="15.75" customHeight="1" x14ac:dyDescent="0.35">
      <c r="A394" s="187" t="s">
        <v>391</v>
      </c>
      <c r="B394" s="205" t="s">
        <v>271</v>
      </c>
      <c r="C394" s="117" t="s">
        <v>43</v>
      </c>
      <c r="D394" s="73"/>
      <c r="E394" s="118">
        <v>20</v>
      </c>
      <c r="F394" s="5"/>
      <c r="G394" s="5"/>
      <c r="H394" s="5">
        <f>SUM(Tabla1321124692321[[#This Row],[PRIMER TRIMESTRE]:[CUARTO TRIMESTRE]])</f>
        <v>20</v>
      </c>
      <c r="I394" s="3">
        <v>2560</v>
      </c>
      <c r="J394" s="44">
        <f>Tabla1321124692321[[#This Row],[PRECIO UNITARIO ESTIMADO]]*Tabla1321124692321[[#This Row],[CANTIDAD TOTAL]]</f>
        <v>51200</v>
      </c>
      <c r="K394" s="45"/>
      <c r="L394" s="70"/>
      <c r="M394" s="70"/>
      <c r="N394" s="69"/>
    </row>
    <row r="395" spans="1:16" s="189" customFormat="1" ht="15.75" customHeight="1" x14ac:dyDescent="0.35">
      <c r="A395" s="8" t="s">
        <v>391</v>
      </c>
      <c r="B395" s="8"/>
      <c r="C395" s="9"/>
      <c r="D395" s="10"/>
      <c r="E395" s="10"/>
      <c r="F395" s="10"/>
      <c r="G395" s="10"/>
      <c r="H395" s="10"/>
      <c r="I395" s="11"/>
      <c r="J395" s="12"/>
      <c r="K395" s="13">
        <f>SUM(J394)</f>
        <v>51200</v>
      </c>
      <c r="L395" s="9"/>
      <c r="M395" s="9"/>
      <c r="N395" s="9"/>
    </row>
    <row r="396" spans="1:16" s="189" customFormat="1" x14ac:dyDescent="0.35">
      <c r="A396" s="184" t="s">
        <v>307</v>
      </c>
      <c r="B396" s="184" t="s">
        <v>349</v>
      </c>
      <c r="C396" s="188" t="s">
        <v>43</v>
      </c>
      <c r="D396" s="73"/>
      <c r="E396" s="191">
        <v>20</v>
      </c>
      <c r="F396" s="191"/>
      <c r="G396" s="191"/>
      <c r="H396" s="191">
        <f>SUM(Tabla1321124692321[[#This Row],[PRIMER TRIMESTRE]:[CUARTO TRIMESTRE]])</f>
        <v>20</v>
      </c>
      <c r="I396" s="186">
        <v>30000</v>
      </c>
      <c r="J396" s="190">
        <f>Tabla1321124692321[[#This Row],[PRECIO UNITARIO ESTIMADO]]*Tabla1321124692321[[#This Row],[CANTIDAD TOTAL]]</f>
        <v>600000</v>
      </c>
      <c r="K396" s="192"/>
      <c r="L396" s="184"/>
      <c r="M396" s="184"/>
      <c r="N396" s="188"/>
    </row>
    <row r="397" spans="1:16" s="189" customFormat="1" x14ac:dyDescent="0.35">
      <c r="A397" s="184" t="s">
        <v>307</v>
      </c>
      <c r="B397" s="184" t="s">
        <v>350</v>
      </c>
      <c r="C397" s="188" t="s">
        <v>43</v>
      </c>
      <c r="D397" s="73"/>
      <c r="E397" s="191">
        <v>10</v>
      </c>
      <c r="F397" s="191"/>
      <c r="G397" s="191"/>
      <c r="H397" s="191">
        <f>SUM(Tabla1321124692321[[#This Row],[PRIMER TRIMESTRE]:[CUARTO TRIMESTRE]])</f>
        <v>10</v>
      </c>
      <c r="I397" s="186">
        <v>22750</v>
      </c>
      <c r="J397" s="190">
        <f>Tabla1321124692321[[#This Row],[PRECIO UNITARIO ESTIMADO]]*Tabla1321124692321[[#This Row],[CANTIDAD TOTAL]]</f>
        <v>227500</v>
      </c>
      <c r="K397" s="192"/>
      <c r="L397" s="184"/>
      <c r="M397" s="184"/>
      <c r="N397" s="188"/>
    </row>
    <row r="398" spans="1:16" s="189" customFormat="1" x14ac:dyDescent="0.35">
      <c r="A398" s="184" t="s">
        <v>307</v>
      </c>
      <c r="B398" s="184" t="s">
        <v>276</v>
      </c>
      <c r="C398" s="188" t="s">
        <v>43</v>
      </c>
      <c r="D398" s="73"/>
      <c r="E398" s="191">
        <v>100</v>
      </c>
      <c r="F398" s="191"/>
      <c r="G398" s="191"/>
      <c r="H398" s="191">
        <f>SUM(Tabla1321124692321[[#This Row],[PRIMER TRIMESTRE]:[CUARTO TRIMESTRE]])</f>
        <v>100</v>
      </c>
      <c r="I398" s="186">
        <v>36000</v>
      </c>
      <c r="J398" s="190">
        <f>Tabla1321124692321[[#This Row],[PRECIO UNITARIO ESTIMADO]]*Tabla1321124692321[[#This Row],[CANTIDAD TOTAL]]</f>
        <v>3600000</v>
      </c>
      <c r="K398" s="192"/>
      <c r="L398" s="184"/>
      <c r="M398" s="184"/>
      <c r="N398" s="188"/>
    </row>
    <row r="399" spans="1:16" s="189" customFormat="1" x14ac:dyDescent="0.35">
      <c r="A399" s="184" t="s">
        <v>307</v>
      </c>
      <c r="B399" s="184" t="s">
        <v>351</v>
      </c>
      <c r="C399" s="188" t="s">
        <v>43</v>
      </c>
      <c r="D399" s="73"/>
      <c r="E399" s="191">
        <v>100</v>
      </c>
      <c r="F399" s="191"/>
      <c r="G399" s="191"/>
      <c r="H399" s="191">
        <f>SUM(Tabla1321124692321[[#This Row],[PRIMER TRIMESTRE]:[CUARTO TRIMESTRE]])</f>
        <v>100</v>
      </c>
      <c r="I399" s="186">
        <v>21000</v>
      </c>
      <c r="J399" s="190">
        <f>Tabla1321124692321[[#This Row],[PRECIO UNITARIO ESTIMADO]]*Tabla1321124692321[[#This Row],[CANTIDAD TOTAL]]</f>
        <v>2100000</v>
      </c>
      <c r="K399" s="192"/>
      <c r="L399" s="184"/>
      <c r="M399" s="184"/>
      <c r="N399" s="188"/>
    </row>
    <row r="400" spans="1:16" s="189" customFormat="1" x14ac:dyDescent="0.35">
      <c r="A400" s="184" t="s">
        <v>307</v>
      </c>
      <c r="B400" s="184" t="s">
        <v>352</v>
      </c>
      <c r="C400" s="188" t="s">
        <v>43</v>
      </c>
      <c r="D400" s="73"/>
      <c r="E400" s="191">
        <v>130</v>
      </c>
      <c r="F400" s="191"/>
      <c r="G400" s="191"/>
      <c r="H400" s="191">
        <f>SUM(Tabla1321124692321[[#This Row],[PRIMER TRIMESTRE]:[CUARTO TRIMESTRE]])</f>
        <v>130</v>
      </c>
      <c r="I400" s="186">
        <v>15400</v>
      </c>
      <c r="J400" s="190">
        <f>Tabla1321124692321[[#This Row],[PRECIO UNITARIO ESTIMADO]]*Tabla1321124692321[[#This Row],[CANTIDAD TOTAL]]</f>
        <v>2002000</v>
      </c>
      <c r="K400" s="192"/>
      <c r="L400" s="184"/>
      <c r="M400" s="184"/>
      <c r="N400" s="188"/>
    </row>
    <row r="401" spans="1:16" s="189" customFormat="1" x14ac:dyDescent="0.35">
      <c r="A401" s="184" t="s">
        <v>307</v>
      </c>
      <c r="B401" s="184" t="s">
        <v>277</v>
      </c>
      <c r="C401" s="188" t="s">
        <v>43</v>
      </c>
      <c r="D401" s="73"/>
      <c r="E401" s="191">
        <v>125</v>
      </c>
      <c r="F401" s="191"/>
      <c r="G401" s="191"/>
      <c r="H401" s="191">
        <f>SUM(Tabla1321124692321[[#This Row],[PRIMER TRIMESTRE]:[CUARTO TRIMESTRE]])</f>
        <v>125</v>
      </c>
      <c r="I401" s="186">
        <v>29000</v>
      </c>
      <c r="J401" s="190">
        <f>Tabla1321124692321[[#This Row],[PRECIO UNITARIO ESTIMADO]]*Tabla1321124692321[[#This Row],[CANTIDAD TOTAL]]</f>
        <v>3625000</v>
      </c>
      <c r="K401" s="192"/>
      <c r="L401" s="184"/>
      <c r="M401" s="184"/>
      <c r="N401" s="188"/>
    </row>
    <row r="402" spans="1:16" s="189" customFormat="1" x14ac:dyDescent="0.35">
      <c r="A402" s="184" t="s">
        <v>307</v>
      </c>
      <c r="B402" s="184" t="s">
        <v>353</v>
      </c>
      <c r="C402" s="188" t="s">
        <v>43</v>
      </c>
      <c r="D402" s="73"/>
      <c r="E402" s="191">
        <v>100</v>
      </c>
      <c r="F402" s="191"/>
      <c r="G402" s="191"/>
      <c r="H402" s="191">
        <f>SUM(Tabla1321124692321[[#This Row],[PRIMER TRIMESTRE]:[CUARTO TRIMESTRE]])</f>
        <v>100</v>
      </c>
      <c r="I402" s="186">
        <v>15400</v>
      </c>
      <c r="J402" s="190">
        <f>Tabla1321124692321[[#This Row],[PRECIO UNITARIO ESTIMADO]]*Tabla1321124692321[[#This Row],[CANTIDAD TOTAL]]</f>
        <v>1540000</v>
      </c>
      <c r="K402" s="192"/>
      <c r="L402" s="184"/>
      <c r="M402" s="184"/>
      <c r="N402" s="188"/>
    </row>
    <row r="403" spans="1:16" s="189" customFormat="1" x14ac:dyDescent="0.35">
      <c r="A403" s="184" t="s">
        <v>307</v>
      </c>
      <c r="B403" s="184" t="s">
        <v>354</v>
      </c>
      <c r="C403" s="188" t="s">
        <v>43</v>
      </c>
      <c r="D403" s="73"/>
      <c r="E403" s="191">
        <v>25</v>
      </c>
      <c r="F403" s="191"/>
      <c r="G403" s="191"/>
      <c r="H403" s="191">
        <f>SUM(Tabla1321124692321[[#This Row],[PRIMER TRIMESTRE]:[CUARTO TRIMESTRE]])</f>
        <v>25</v>
      </c>
      <c r="I403" s="186">
        <v>30000</v>
      </c>
      <c r="J403" s="190">
        <f>Tabla1321124692321[[#This Row],[PRECIO UNITARIO ESTIMADO]]*Tabla1321124692321[[#This Row],[CANTIDAD TOTAL]]</f>
        <v>750000</v>
      </c>
      <c r="K403" s="192"/>
      <c r="L403" s="184"/>
      <c r="M403" s="184"/>
      <c r="N403" s="188"/>
    </row>
    <row r="404" spans="1:16" s="189" customFormat="1" x14ac:dyDescent="0.35">
      <c r="A404" s="184" t="s">
        <v>307</v>
      </c>
      <c r="B404" s="184" t="s">
        <v>355</v>
      </c>
      <c r="C404" s="188" t="s">
        <v>43</v>
      </c>
      <c r="D404" s="73"/>
      <c r="E404" s="191">
        <v>2</v>
      </c>
      <c r="F404" s="191"/>
      <c r="G404" s="191"/>
      <c r="H404" s="191">
        <f>SUM(Tabla1321124692321[[#This Row],[PRIMER TRIMESTRE]:[CUARTO TRIMESTRE]])</f>
        <v>2</v>
      </c>
      <c r="I404" s="186">
        <v>45000</v>
      </c>
      <c r="J404" s="190">
        <f>Tabla1321124692321[[#This Row],[PRECIO UNITARIO ESTIMADO]]*Tabla1321124692321[[#This Row],[CANTIDAD TOTAL]]</f>
        <v>90000</v>
      </c>
      <c r="K404" s="192"/>
      <c r="L404" s="184"/>
      <c r="M404" s="184"/>
      <c r="N404" s="188"/>
    </row>
    <row r="405" spans="1:16" s="41" customFormat="1" x14ac:dyDescent="0.35">
      <c r="A405" s="41" t="s">
        <v>307</v>
      </c>
      <c r="B405" s="41" t="s">
        <v>358</v>
      </c>
      <c r="C405" s="40" t="s">
        <v>43</v>
      </c>
      <c r="D405" s="73"/>
      <c r="E405" s="5">
        <v>1</v>
      </c>
      <c r="F405" s="5">
        <v>0</v>
      </c>
      <c r="G405" s="5">
        <v>0</v>
      </c>
      <c r="H405" s="5">
        <f>SUM(Tabla1321124692321[[#This Row],[PRIMER TRIMESTRE]:[CUARTO TRIMESTRE]])</f>
        <v>1</v>
      </c>
      <c r="I405" s="3">
        <v>50000</v>
      </c>
      <c r="J405" s="44">
        <f>Tabla1321124692321[[#This Row],[PRECIO UNITARIO ESTIMADO]]*Tabla1321124692321[[#This Row],[CANTIDAD TOTAL]]</f>
        <v>50000</v>
      </c>
      <c r="K405" s="45"/>
      <c r="N405" s="40"/>
      <c r="O405" s="7"/>
      <c r="P405" s="7"/>
    </row>
    <row r="406" spans="1:16" s="46" customFormat="1" x14ac:dyDescent="0.35">
      <c r="A406" s="8" t="s">
        <v>307</v>
      </c>
      <c r="B406" s="8"/>
      <c r="C406" s="9"/>
      <c r="D406" s="10"/>
      <c r="E406" s="10"/>
      <c r="F406" s="10"/>
      <c r="G406" s="10"/>
      <c r="H406" s="10"/>
      <c r="I406" s="11"/>
      <c r="J406" s="12"/>
      <c r="K406" s="13">
        <f>SUM(J396:J405)</f>
        <v>14584500</v>
      </c>
      <c r="L406" s="9"/>
      <c r="M406" s="9"/>
      <c r="N406" s="9"/>
    </row>
    <row r="407" spans="1:16" s="170" customFormat="1" ht="34" customHeight="1" x14ac:dyDescent="0.35">
      <c r="A407" s="184" t="s">
        <v>315</v>
      </c>
      <c r="B407" s="182" t="s">
        <v>316</v>
      </c>
      <c r="C407" s="173" t="s">
        <v>43</v>
      </c>
      <c r="D407" s="176">
        <v>1</v>
      </c>
      <c r="E407" s="73"/>
      <c r="F407" s="176"/>
      <c r="G407" s="176"/>
      <c r="H407" s="176">
        <f>SUM(Tabla1321124692321[[#This Row],[PRIMER TRIMESTRE]:[CUARTO TRIMESTRE]])</f>
        <v>1</v>
      </c>
      <c r="I407" s="171">
        <v>3500000</v>
      </c>
      <c r="J407" s="175">
        <f>Tabla1321124692321[[#This Row],[PRECIO UNITARIO ESTIMADO]]*Tabla1321124692321[[#This Row],[CANTIDAD TOTAL]]</f>
        <v>3500000</v>
      </c>
      <c r="K407" s="177"/>
      <c r="N407" s="173"/>
      <c r="O407" s="7"/>
      <c r="P407" s="7"/>
    </row>
    <row r="408" spans="1:16" s="174" customFormat="1" ht="39" customHeight="1" x14ac:dyDescent="0.35">
      <c r="A408" s="8" t="s">
        <v>315</v>
      </c>
      <c r="B408" s="8"/>
      <c r="C408" s="9"/>
      <c r="D408" s="10"/>
      <c r="E408" s="10"/>
      <c r="F408" s="10"/>
      <c r="G408" s="10"/>
      <c r="H408" s="10"/>
      <c r="I408" s="11"/>
      <c r="J408" s="12"/>
      <c r="K408" s="13">
        <f>SUM(J407)</f>
        <v>3500000</v>
      </c>
      <c r="L408" s="9"/>
      <c r="M408" s="9"/>
      <c r="N408" s="9"/>
    </row>
    <row r="409" spans="1:16" s="208" customFormat="1" x14ac:dyDescent="0.35">
      <c r="A409" s="208" t="s">
        <v>399</v>
      </c>
      <c r="B409" s="208" t="s">
        <v>400</v>
      </c>
      <c r="C409" s="209" t="s">
        <v>43</v>
      </c>
      <c r="D409" s="191">
        <v>1</v>
      </c>
      <c r="E409" s="73"/>
      <c r="F409" s="191"/>
      <c r="G409" s="191"/>
      <c r="H409" s="191">
        <f>SUM(Tabla1321124692321[[#This Row],[PRIMER TRIMESTRE]:[CUARTO TRIMESTRE]])</f>
        <v>1</v>
      </c>
      <c r="I409" s="210">
        <v>14630460</v>
      </c>
      <c r="J409" s="190">
        <f>Tabla1321124692321[[#This Row],[PRECIO UNITARIO ESTIMADO]]*Tabla1321124692321[[#This Row],[CANTIDAD TOTAL]]</f>
        <v>14630460</v>
      </c>
      <c r="K409" s="192"/>
      <c r="N409" s="209"/>
      <c r="O409" s="7"/>
      <c r="P409" s="7"/>
    </row>
    <row r="410" spans="1:16" s="189" customFormat="1" x14ac:dyDescent="0.35">
      <c r="A410" s="8" t="s">
        <v>399</v>
      </c>
      <c r="B410" s="8"/>
      <c r="C410" s="9"/>
      <c r="D410" s="10"/>
      <c r="E410" s="10"/>
      <c r="F410" s="10"/>
      <c r="G410" s="10"/>
      <c r="H410" s="10"/>
      <c r="I410" s="11"/>
      <c r="J410" s="12"/>
      <c r="K410" s="13">
        <f>SUM(J409)</f>
        <v>14630460</v>
      </c>
      <c r="L410" s="9"/>
      <c r="M410" s="9"/>
      <c r="N410" s="9"/>
    </row>
    <row r="411" spans="1:16" s="143" customFormat="1" ht="31" x14ac:dyDescent="0.35">
      <c r="A411" s="150" t="s">
        <v>334</v>
      </c>
      <c r="B411" s="151" t="s">
        <v>335</v>
      </c>
      <c r="C411" s="153" t="s">
        <v>43</v>
      </c>
      <c r="D411" s="73"/>
      <c r="E411" s="147">
        <v>1</v>
      </c>
      <c r="F411" s="147"/>
      <c r="G411" s="147"/>
      <c r="H411" s="147">
        <f>SUM(Tabla1321124692321[[#This Row],[PRIMER TRIMESTRE]:[CUARTO TRIMESTRE]])</f>
        <v>1</v>
      </c>
      <c r="I411" s="144">
        <v>25000000</v>
      </c>
      <c r="J411" s="146">
        <f>Tabla1321124692321[[#This Row],[PRECIO UNITARIO ESTIMADO]]*Tabla1321124692321[[#This Row],[CANTIDAD TOTAL]]</f>
        <v>25000000</v>
      </c>
      <c r="K411" s="148"/>
      <c r="N411" s="145"/>
      <c r="O411" s="7"/>
      <c r="P411" s="7"/>
    </row>
    <row r="412" spans="1:16" s="189" customFormat="1" ht="39" customHeight="1" x14ac:dyDescent="0.35">
      <c r="A412" s="8" t="s">
        <v>334</v>
      </c>
      <c r="B412" s="8"/>
      <c r="C412" s="9"/>
      <c r="D412" s="10"/>
      <c r="E412" s="10"/>
      <c r="F412" s="10"/>
      <c r="G412" s="10"/>
      <c r="H412" s="10"/>
      <c r="I412" s="11"/>
      <c r="J412" s="12"/>
      <c r="K412" s="13">
        <f>SUM(J411)</f>
        <v>25000000</v>
      </c>
      <c r="L412" s="9"/>
      <c r="M412" s="9"/>
      <c r="N412" s="9"/>
    </row>
    <row r="413" spans="1:16" s="72" customFormat="1" ht="25" customHeight="1" x14ac:dyDescent="0.35">
      <c r="A413" s="130" t="s">
        <v>22</v>
      </c>
      <c r="B413" s="131" t="s">
        <v>306</v>
      </c>
      <c r="C413" s="71" t="s">
        <v>43</v>
      </c>
      <c r="D413" s="5">
        <v>1</v>
      </c>
      <c r="E413" s="5"/>
      <c r="F413" s="5"/>
      <c r="G413" s="5"/>
      <c r="H413" s="5">
        <f>SUM(Tabla1321124692321[[#This Row],[PRIMER TRIMESTRE]:[CUARTO TRIMESTRE]])</f>
        <v>1</v>
      </c>
      <c r="I413" s="3">
        <v>1998491.61</v>
      </c>
      <c r="J413" s="44">
        <f>Tabla1321124692321[[#This Row],[PRECIO UNITARIO ESTIMADO]]*Tabla1321124692321[[#This Row],[CANTIDAD TOTAL]]</f>
        <v>1998491.61</v>
      </c>
      <c r="K413" s="45"/>
      <c r="N413" s="71"/>
      <c r="O413" s="7"/>
      <c r="P413" s="7"/>
    </row>
    <row r="414" spans="1:16" s="46" customFormat="1" ht="25" customHeight="1" x14ac:dyDescent="0.35">
      <c r="A414" s="8" t="s">
        <v>22</v>
      </c>
      <c r="B414" s="8"/>
      <c r="C414" s="9"/>
      <c r="D414" s="10"/>
      <c r="E414" s="10"/>
      <c r="F414" s="10"/>
      <c r="G414" s="10"/>
      <c r="H414" s="10"/>
      <c r="I414" s="11"/>
      <c r="J414" s="12"/>
      <c r="K414" s="13">
        <f>SUM(J413)</f>
        <v>1998491.61</v>
      </c>
      <c r="L414" s="9"/>
      <c r="M414" s="9"/>
      <c r="N414" s="9"/>
    </row>
    <row r="415" spans="1:16" s="70" customFormat="1" ht="35.15" customHeight="1" x14ac:dyDescent="0.35">
      <c r="A415" s="70" t="s">
        <v>383</v>
      </c>
      <c r="B415" s="70" t="s">
        <v>310</v>
      </c>
      <c r="C415" s="69" t="s">
        <v>43</v>
      </c>
      <c r="D415" s="5">
        <v>1</v>
      </c>
      <c r="E415" s="5"/>
      <c r="F415" s="5">
        <v>1</v>
      </c>
      <c r="G415" s="5"/>
      <c r="H415" s="5">
        <f>SUM(Tabla1321124692321[[#This Row],[PRIMER TRIMESTRE]:[CUARTO TRIMESTRE]])</f>
        <v>2</v>
      </c>
      <c r="I415" s="3">
        <v>1300000</v>
      </c>
      <c r="J415" s="44">
        <f>Tabla1321124692321[[#This Row],[PRECIO UNITARIO ESTIMADO]]*Tabla1321124692321[[#This Row],[CANTIDAD TOTAL]]</f>
        <v>2600000</v>
      </c>
      <c r="K415" s="45"/>
      <c r="N415" s="69"/>
      <c r="O415" s="7"/>
      <c r="P415" s="7"/>
    </row>
    <row r="416" spans="1:16" s="46" customFormat="1" ht="29.15" customHeight="1" x14ac:dyDescent="0.35">
      <c r="A416" s="8" t="s">
        <v>383</v>
      </c>
      <c r="B416" s="8"/>
      <c r="C416" s="9"/>
      <c r="D416" s="10"/>
      <c r="E416" s="10"/>
      <c r="F416" s="10"/>
      <c r="G416" s="10"/>
      <c r="H416" s="10"/>
      <c r="I416" s="11"/>
      <c r="J416" s="12"/>
      <c r="K416" s="13">
        <f>SUM(J415)</f>
        <v>2600000</v>
      </c>
      <c r="L416" s="9"/>
      <c r="M416" s="9"/>
      <c r="N416" s="9"/>
    </row>
    <row r="417" spans="1:16" s="184" customFormat="1" x14ac:dyDescent="0.35">
      <c r="A417" s="184" t="s">
        <v>397</v>
      </c>
      <c r="B417" s="184" t="s">
        <v>398</v>
      </c>
      <c r="C417" s="188" t="s">
        <v>43</v>
      </c>
      <c r="D417" s="191">
        <v>1</v>
      </c>
      <c r="E417" s="191"/>
      <c r="F417" s="191"/>
      <c r="G417" s="191"/>
      <c r="H417" s="191">
        <f>SUM(Tabla1321124692321[[#This Row],[PRIMER TRIMESTRE]:[CUARTO TRIMESTRE]])</f>
        <v>1</v>
      </c>
      <c r="I417" s="186">
        <f>490*60</f>
        <v>29400</v>
      </c>
      <c r="J417" s="190">
        <f>Tabla1321124692321[[#This Row],[PRECIO UNITARIO ESTIMADO]]*Tabla1321124692321[[#This Row],[CANTIDAD TOTAL]]</f>
        <v>29400</v>
      </c>
      <c r="K417" s="192"/>
      <c r="N417" s="188"/>
      <c r="O417" s="7"/>
      <c r="P417" s="7"/>
    </row>
    <row r="418" spans="1:16" s="189" customFormat="1" x14ac:dyDescent="0.35">
      <c r="A418" s="8" t="s">
        <v>397</v>
      </c>
      <c r="B418" s="8"/>
      <c r="C418" s="9"/>
      <c r="D418" s="10"/>
      <c r="E418" s="10"/>
      <c r="F418" s="10"/>
      <c r="G418" s="10"/>
      <c r="H418" s="10"/>
      <c r="I418" s="11"/>
      <c r="J418" s="12"/>
      <c r="K418" s="13">
        <f>SUM(J417)</f>
        <v>29400</v>
      </c>
      <c r="L418" s="9"/>
      <c r="M418" s="9"/>
      <c r="N418" s="9"/>
    </row>
    <row r="419" spans="1:16" s="70" customFormat="1" x14ac:dyDescent="0.35">
      <c r="A419" s="70" t="s">
        <v>24</v>
      </c>
      <c r="B419" s="70" t="s">
        <v>387</v>
      </c>
      <c r="C419" s="69" t="s">
        <v>43</v>
      </c>
      <c r="D419" s="5">
        <v>1</v>
      </c>
      <c r="E419" s="5"/>
      <c r="F419" s="5"/>
      <c r="G419" s="5"/>
      <c r="H419" s="5">
        <f>SUM(Tabla1321124692321[[#This Row],[PRIMER TRIMESTRE]:[CUARTO TRIMESTRE]])</f>
        <v>1</v>
      </c>
      <c r="I419" s="3">
        <v>101000</v>
      </c>
      <c r="J419" s="44">
        <f>Tabla1321124692321[[#This Row],[PRECIO UNITARIO ESTIMADO]]*Tabla1321124692321[[#This Row],[CANTIDAD TOTAL]]</f>
        <v>101000</v>
      </c>
      <c r="K419" s="45"/>
      <c r="N419" s="69"/>
      <c r="O419" s="7"/>
      <c r="P419" s="7"/>
    </row>
    <row r="420" spans="1:16" x14ac:dyDescent="0.35">
      <c r="A420" s="8" t="s">
        <v>24</v>
      </c>
      <c r="B420" s="8"/>
      <c r="C420" s="9"/>
      <c r="D420" s="10"/>
      <c r="E420" s="10"/>
      <c r="F420" s="10"/>
      <c r="G420" s="10"/>
      <c r="H420" s="10"/>
      <c r="I420" s="11"/>
      <c r="J420" s="12"/>
      <c r="K420" s="13">
        <f>SUM(J419)</f>
        <v>101000</v>
      </c>
      <c r="L420" s="9"/>
      <c r="M420" s="9"/>
      <c r="N420" s="9"/>
      <c r="O420" s="7"/>
      <c r="P420" s="7"/>
    </row>
    <row r="421" spans="1:16" x14ac:dyDescent="0.35">
      <c r="A421" s="35"/>
      <c r="B421" s="36" t="s">
        <v>340</v>
      </c>
      <c r="C421" s="36"/>
      <c r="D421" s="37"/>
      <c r="E421" s="37"/>
      <c r="F421" s="37"/>
      <c r="G421" s="37"/>
      <c r="H421" s="37"/>
      <c r="I421" s="36"/>
      <c r="J421" s="38"/>
      <c r="K421" s="38">
        <f>SUM(K12:K420)</f>
        <v>7237146190.7589998</v>
      </c>
      <c r="L421" s="35"/>
      <c r="M421" s="35"/>
      <c r="N421" s="36"/>
    </row>
    <row r="422" spans="1:16" ht="122.5" customHeight="1" x14ac:dyDescent="0.45">
      <c r="A422" s="238" t="s">
        <v>26</v>
      </c>
      <c r="B422" s="238"/>
      <c r="C422" s="238"/>
      <c r="D422" s="238"/>
      <c r="E422" s="238"/>
      <c r="F422" s="238"/>
      <c r="G422" s="238"/>
      <c r="H422" s="238"/>
      <c r="I422" s="238"/>
      <c r="J422" s="238"/>
      <c r="K422" s="238"/>
      <c r="L422" s="238"/>
      <c r="M422" s="238"/>
      <c r="N422" s="238"/>
    </row>
    <row r="423" spans="1:16" ht="18.5" x14ac:dyDescent="0.45">
      <c r="A423" s="238" t="s">
        <v>308</v>
      </c>
      <c r="B423" s="238"/>
      <c r="C423" s="238"/>
      <c r="D423" s="238"/>
      <c r="E423" s="238"/>
      <c r="F423" s="238"/>
      <c r="G423" s="238"/>
      <c r="H423" s="238"/>
      <c r="I423" s="238"/>
      <c r="J423" s="238"/>
      <c r="K423" s="238"/>
      <c r="L423" s="238"/>
      <c r="M423" s="238"/>
      <c r="N423" s="238"/>
    </row>
    <row r="424" spans="1:16" x14ac:dyDescent="0.35">
      <c r="A424" s="234" t="s">
        <v>309</v>
      </c>
      <c r="B424" s="234"/>
      <c r="C424" s="234"/>
      <c r="D424" s="234"/>
      <c r="E424" s="234"/>
      <c r="F424" s="234"/>
      <c r="G424" s="234"/>
      <c r="H424" s="234"/>
      <c r="I424" s="234"/>
      <c r="J424" s="234"/>
      <c r="K424" s="234"/>
      <c r="L424" s="234"/>
      <c r="M424" s="234"/>
      <c r="N424" s="234"/>
    </row>
    <row r="425" spans="1:16" x14ac:dyDescent="0.35">
      <c r="C425" s="19"/>
      <c r="J425" s="39"/>
      <c r="K425" s="23"/>
      <c r="N425" s="19"/>
    </row>
  </sheetData>
  <mergeCells count="8">
    <mergeCell ref="Q180:Q184"/>
    <mergeCell ref="Q175:Q179"/>
    <mergeCell ref="A424:N424"/>
    <mergeCell ref="A3:A5"/>
    <mergeCell ref="A6:N6"/>
    <mergeCell ref="D10:G10"/>
    <mergeCell ref="A422:N422"/>
    <mergeCell ref="A423:N423"/>
  </mergeCells>
  <phoneticPr fontId="11" type="noConversion"/>
  <dataValidations xWindow="2605" yWindow="636" count="14">
    <dataValidation type="list" allowBlank="1" showInputMessage="1" showErrorMessage="1" promptTitle="PACC" prompt="Seleccione el procedimiento de selección." sqref="K442:K444 L445:L451 L423 L425:L441 L421 L31 L46:L56 L37 L44 L145">
      <formula1>#REF!</formula1>
    </dataValidation>
    <dataValidation type="list" allowBlank="1" showInputMessage="1" showErrorMessage="1" promptTitle="PACC" prompt="Seleccione el Código de Bienes y Servicios._x000a_" sqref="A442:A451 A425:A434 A422:A423">
      <formula1>#REF!</formula1>
    </dataValidation>
    <dataValidation allowBlank="1" showInputMessage="1" showErrorMessage="1" promptTitle="PACC" prompt="Digite la descripción de la compra o contratación." sqref="B434:B451 B31 B46:B56 B37 B44 B145"/>
    <dataValidation allowBlank="1" showInputMessage="1" showErrorMessage="1" promptTitle="PACC" prompt="Digite la unidad de medida._x000a__x000a_" sqref="C423 C425:C451 C421 C31 C37 C46:C56 C44 C145"/>
    <dataValidation allowBlank="1" showInputMessage="1" showErrorMessage="1" promptTitle="PACC" prompt="Digite las observaciones que considere." sqref="N445:N451 N423 N425:N441 N421 N31 N46:N56 N37 N44 N145"/>
    <dataValidation allowBlank="1" showInputMessage="1" showErrorMessage="1" promptTitle="PACC" prompt="Este valor se calculará sumando los costos totales que posean el mismo Código de Catálogo de Bienes y Servicios." sqref="K436:K441 I436:I440 K445:K446 K425:K434 I423 K423 I425:I433"/>
    <dataValidation allowBlank="1" showInputMessage="1" showErrorMessage="1" promptTitle="PACC" prompt="Digite la fuente de financiamiento del procedimiento de referencia." sqref="N442:N444 M445:M451 M423 M425:M441 M421 M31 M46:M56 M37 M44 M145"/>
    <dataValidation allowBlank="1" showInputMessage="1" showErrorMessage="1" promptTitle="PACC" prompt="Digite el precio unitario estimado._x000a_" sqref="I434 I441 I445:I451 F184 D185:H185 F175:F176 B175:C185 J175:N185 H175:H184 E176:E177 E179:E181 E183"/>
    <dataValidation allowBlank="1" showInputMessage="1" showErrorMessage="1" promptTitle="PACC" prompt="Este valor se calculará automáticamente, resultado de la multiplicación de la cantidad total por el precio unitario estimado." sqref="J447:K451 I435:K435 J436:J441 I442:J444 J445:J446 J423 J425:J434 J421:K421"/>
    <dataValidation allowBlank="1" showInputMessage="1" showErrorMessage="1" promptTitle="PACC" prompt="La cantidad total resultará de la suma de las cantidades requeridas en cada trimestre. " sqref="H423 H426:H451 A424 H421:I421 I175:I185"/>
    <dataValidation allowBlank="1" showInputMessage="1" showErrorMessage="1" promptTitle="PACC" prompt="Digite la cantidad requerida en este período._x000a_" sqref="D441:E441 G434:G435 E434:E440 F436:G441 F434 D425:D435 D442:G451 D423:G423 E425:G433 D421:G421 F69:G69 F72:G75 F64:G66 F146:G147 F78:G81"/>
    <dataValidation type="list" allowBlank="1" showInputMessage="1" showErrorMessage="1" sqref="A421 A31 A37 A290:A291 A148:A174">
      <formula1>$A$11</formula1>
    </dataValidation>
    <dataValidation type="list" allowBlank="1" showInputMessage="1" showErrorMessage="1" prompt="PACC - Seleccione el procedimiento de selección." sqref="L297:L299 M40:M41 L186:M213 L32:L36 L45 L215:L283 L12:L30 L285:L291 L146:L174 L57:L144 L38:L39 L43">
      <formula1>#REF!</formula1>
    </dataValidation>
    <dataValidation type="list" allowBlank="1" showErrorMessage="1" sqref="A12:A30 A297:A298 A32:A36 A285:A289 A215:A283 A186:A213 A38:A41 A43:A147">
      <formula1>$A$8</formula1>
    </dataValidation>
  </dataValidations>
  <pageMargins left="0.761811024" right="0.511811023622047" top="0.35433070866141703" bottom="0.55118110236220497" header="0.31496062992126" footer="0.31496062992126"/>
  <pageSetup scale="48" orientation="landscape" r:id="rId1"/>
  <headerFooter>
    <oddFooter>&amp;R&amp;P/&amp;N</oddFooter>
  </headerFooter>
  <rowBreaks count="2" manualBreakCount="2">
    <brk id="287" max="10" man="1"/>
    <brk id="425" max="10" man="1"/>
  </rowBreaks>
  <ignoredErrors>
    <ignoredError sqref="D421:G421" calculatedColumn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5"/>
  <sheetViews>
    <sheetView workbookViewId="0">
      <selection activeCell="B5" sqref="B5"/>
    </sheetView>
  </sheetViews>
  <sheetFormatPr baseColWidth="10" defaultRowHeight="14.5" x14ac:dyDescent="0.35"/>
  <sheetData>
    <row r="4" spans="2:2" ht="15" thickBot="1" x14ac:dyDescent="0.4"/>
    <row r="5" spans="2:2" ht="23.5" thickBot="1" x14ac:dyDescent="0.4">
      <c r="B5" s="127" t="s">
        <v>388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985447102D424781C1513C298CCA2F" ma:contentTypeVersion="12" ma:contentTypeDescription="Crear nuevo documento." ma:contentTypeScope="" ma:versionID="a28292cd25ff64027373a0d80595adc2">
  <xsd:schema xmlns:xsd="http://www.w3.org/2001/XMLSchema" xmlns:xs="http://www.w3.org/2001/XMLSchema" xmlns:p="http://schemas.microsoft.com/office/2006/metadata/properties" xmlns:ns2="096dbc0d-7712-489d-9caa-6b0cc06b4b9d" xmlns:ns3="534da485-45d7-47de-b1bb-60ee9ccafb21" targetNamespace="http://schemas.microsoft.com/office/2006/metadata/properties" ma:root="true" ma:fieldsID="30fd7febda97b54162c1b325c23715b4" ns2:_="" ns3:_="">
    <xsd:import namespace="096dbc0d-7712-489d-9caa-6b0cc06b4b9d"/>
    <xsd:import namespace="534da485-45d7-47de-b1bb-60ee9ccafb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bc0d-7712-489d-9caa-6b0cc06b4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4da485-45d7-47de-b1bb-60ee9ccafb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34da485-45d7-47de-b1bb-60ee9ccafb21">
      <UserInfo>
        <DisplayName>Saul Gustavo Encarnación Encarnación</DisplayName>
        <AccountId>113</AccountId>
        <AccountType/>
      </UserInfo>
      <UserInfo>
        <DisplayName>Miguel Jonatan Paula Reyes</DisplayName>
        <AccountId>16</AccountId>
        <AccountType/>
      </UserInfo>
      <UserInfo>
        <DisplayName>Ruth Amarilis Chevalier Bonilla</DisplayName>
        <AccountId>158</AccountId>
        <AccountType/>
      </UserInfo>
      <UserInfo>
        <DisplayName>Christie Violeta Jordan Leal</DisplayName>
        <AccountId>13</AccountId>
        <AccountType/>
      </UserInfo>
      <UserInfo>
        <DisplayName>Joseph Arturo Pilier Herrera</DisplayName>
        <AccountId>159</AccountId>
        <AccountType/>
      </UserInfo>
      <UserInfo>
        <DisplayName>Yojanny Brunilda Pimentel Mercado De Martínez</DisplayName>
        <AccountId>136</AccountId>
        <AccountType/>
      </UserInfo>
      <UserInfo>
        <DisplayName>Freddy Nicolás Feliciano Castaño</DisplayName>
        <AccountId>14</AccountId>
        <AccountType/>
      </UserInfo>
    </SharedWithUsers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n H Z r U w M E n V S i A A A A 9 Q A A A B I A H A B D b 2 5 m a W c v U G F j a 2 F n Z S 5 4 b W w g o h g A K K A U A A A A A A A A A A A A A A A A A A A A A A A A A A A A h Y + x D o I w F E V / h X S n R R h U 8 i i D j h J N T I x r U 5 7 Q C M X Q Y v k 3 B z / J X x C i q J v j v e c M 9 z 5 u d 0 j 7 u v K u 2 B r V 6 I T M a E A 8 1 L L J l S 4 S 0 t m T v y A p h 5 2 Q Z 1 G g N 8 j a x L 3 J E 1 J a e 4 k Z c 8 5 R F 9 G m L V g Y B D N 2 z D Z 7 W W I t y E d W / 2 V f a W O F l k g 4 H F 5 j e E i X c x q F w y R g U w e Z 0 l 8 + s p H + l L D q K t u 1 y N H 4 6 y 2 w K Q J 7 X + B P U E s D B B Q A A g A I A J x 2 a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d m t T K I p H u A 4 A A A A R A A A A E w A c A E Z v c m 1 1 b G F z L 1 N l Y 3 R p b 2 4 x L m 0 g o h g A K K A U A A A A A A A A A A A A A A A A A A A A A A A A A A A A K 0 5 N L s n M z 1 M I h t C G 1 g B Q S w E C L Q A U A A I A C A C c d m t T A w S d V K I A A A D 1 A A A A E g A A A A A A A A A A A A A A A A A A A A A A Q 2 9 u Z m l n L 1 B h Y 2 t h Z 2 U u e G 1 s U E s B A i 0 A F A A C A A g A n H Z r U w / K 6 a u k A A A A 6 Q A A A B M A A A A A A A A A A A A A A A A A 7 g A A A F t D b 2 5 0 Z W 5 0 X 1 R 5 c G V z X S 5 4 b W x Q S w E C L Q A U A A I A C A C c d m t T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2 r t f e s N Y U S 9 2 i l P s t B D p A A A A A A C A A A A A A A D Z g A A w A A A A B A A A A D t / v m L P O P 6 k j Y N q K J W V 0 + b A A A A A A S A A A C g A A A A E A A A A J x v P v V 6 o F s F B y H 1 e X z 4 t 3 Z Q A A A A K f b D O R f B B 3 J O l 0 l X a a P h / j U z / p L e h G 8 t Z S e z X B / 9 D r F p I m 7 r e C Y j / 6 f S P Y p K t G M h + 7 5 y T B E 8 q U / o v X E Z Q t C j G V P r N C P K K a j Y Y m X W g U F S C z E U A A A A b 9 z T c 8 V 4 W P + j p 8 q Y / o e 3 4 a M 5 N / Y = < / D a t a M a s h u p > 
</file>

<file path=customXml/itemProps1.xml><?xml version="1.0" encoding="utf-8"?>
<ds:datastoreItem xmlns:ds="http://schemas.openxmlformats.org/officeDocument/2006/customXml" ds:itemID="{088ED1CE-03A9-4C8E-8518-2533FE6B23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8C4B62-C144-425C-9993-E4C2FBE59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dbc0d-7712-489d-9caa-6b0cc06b4b9d"/>
    <ds:schemaRef ds:uri="534da485-45d7-47de-b1bb-60ee9ccafb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534981-CF12-4C1C-86A0-094C084E0DB4}">
  <ds:schemaRefs>
    <ds:schemaRef ds:uri="http://schemas.microsoft.com/office/2006/metadata/properties"/>
    <ds:schemaRef ds:uri="http://www.w3.org/XML/1998/namespace"/>
    <ds:schemaRef ds:uri="096dbc0d-7712-489d-9caa-6b0cc06b4b9d"/>
    <ds:schemaRef ds:uri="http://purl.org/dc/dcmitype/"/>
    <ds:schemaRef ds:uri="http://schemas.microsoft.com/office/2006/documentManagement/types"/>
    <ds:schemaRef ds:uri="534da485-45d7-47de-b1bb-60ee9ccafb2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D99017F-C449-40FB-ABE4-49154C3E5DE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Resumen</vt:lpstr>
      <vt:lpstr>PACC 2023</vt:lpstr>
      <vt:lpstr>Hoja2</vt:lpstr>
      <vt:lpstr>'PACC 2023'!Área_de_impresión</vt:lpstr>
      <vt:lpstr>Resumen!Área_de_impresión</vt:lpstr>
      <vt:lpstr>'PACC 2023'!Títulos_a_imprimir</vt:lpstr>
      <vt:lpstr>Resumen!Títulos_a_imprimir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Enrique Delince Zapata</dc:creator>
  <cp:keywords/>
  <dc:description/>
  <cp:lastModifiedBy>Elsa Rosaura Santana Vizcaino</cp:lastModifiedBy>
  <cp:revision/>
  <cp:lastPrinted>2023-03-06T15:03:34Z</cp:lastPrinted>
  <dcterms:created xsi:type="dcterms:W3CDTF">2018-07-18T18:14:04Z</dcterms:created>
  <dcterms:modified xsi:type="dcterms:W3CDTF">2023-03-06T15:38:42Z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0x010100E0985447102D424781C1513C298CCA2F</vt:lpwstr>
  </property>
</Properties>
</file>